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8515" windowHeight="11490" firstSheet="19" activeTab="26"/>
  </bookViews>
  <sheets>
    <sheet name="MPAR" sheetId="29" r:id="rId1"/>
    <sheet name="priorización " sheetId="28" r:id="rId2"/>
    <sheet name="Articulación al PDRC" sheetId="27" r:id="rId3"/>
    <sheet name="articulación multisectorial" sheetId="30" r:id="rId4"/>
    <sheet name="MP Cajamarca" sheetId="1" r:id="rId5"/>
    <sheet name="MP San Miguel" sheetId="2" r:id="rId6"/>
    <sheet name="MP Chota" sheetId="3" r:id="rId7"/>
    <sheet name="MP Celendín" sheetId="4" r:id="rId8"/>
    <sheet name="MP Cajabamba" sheetId="5" r:id="rId9"/>
    <sheet name="MP Cutervo" sheetId="6" r:id="rId10"/>
    <sheet name="MP Hualgayoc" sheetId="7" r:id="rId11"/>
    <sheet name="MP Santa Cruz" sheetId="11" r:id="rId12"/>
    <sheet name="MP Jaén" sheetId="10" r:id="rId13"/>
    <sheet name="MP Contumazá" sheetId="18" r:id="rId14"/>
    <sheet name="MP San Ignacio" sheetId="15" r:id="rId15"/>
    <sheet name="MP San Pablo" sheetId="14" r:id="rId16"/>
    <sheet name="MP San Marcos" sheetId="13" r:id="rId17"/>
    <sheet name="educación ambiental" sheetId="17" r:id="rId18"/>
    <sheet name="residuos sólidos" sheetId="19" r:id="rId19"/>
    <sheet name="fiscalización ambiental" sheetId="20" r:id="rId20"/>
    <sheet name="diversidad biológica" sheetId="21" r:id="rId21"/>
    <sheet name="CC" sheetId="22" r:id="rId22"/>
    <sheet name="información amb." sheetId="23" r:id="rId23"/>
    <sheet name="calidad amb." sheetId="24" r:id="rId24"/>
    <sheet name="RRHH" sheetId="25" r:id="rId25"/>
    <sheet name="OT" sheetId="26" r:id="rId26"/>
    <sheet name="MONTOS POR AMBITOS TÉMATICOS" sheetId="31" r:id="rId27"/>
  </sheets>
  <definedNames>
    <definedName name="_xlnm._FilterDatabase" localSheetId="6" hidden="1">'MP Chota'!$A$2:$M$11</definedName>
  </definedNames>
  <calcPr calcId="145621"/>
</workbook>
</file>

<file path=xl/calcChain.xml><?xml version="1.0" encoding="utf-8"?>
<calcChain xmlns="http://schemas.openxmlformats.org/spreadsheetml/2006/main">
  <c r="F4" i="31" l="1"/>
  <c r="M3" i="24" l="1"/>
  <c r="L22" i="24"/>
  <c r="J23" i="24"/>
  <c r="J22" i="24"/>
  <c r="J29" i="20"/>
  <c r="J49" i="19"/>
  <c r="J47" i="19"/>
  <c r="L3" i="13"/>
  <c r="J12" i="13"/>
  <c r="J29" i="17"/>
  <c r="J10" i="13"/>
  <c r="J7" i="13"/>
  <c r="J6" i="13"/>
  <c r="J5" i="13"/>
  <c r="J3" i="13"/>
  <c r="G11" i="31" l="1"/>
  <c r="G10" i="31"/>
  <c r="G9" i="31"/>
  <c r="G8" i="31"/>
  <c r="G7" i="31"/>
  <c r="G6" i="31"/>
  <c r="G5" i="31"/>
  <c r="G4" i="31"/>
  <c r="M3" i="26" l="1"/>
  <c r="L15" i="26"/>
  <c r="N19" i="25"/>
  <c r="N18" i="25"/>
  <c r="N17" i="25"/>
  <c r="N16" i="25"/>
  <c r="N15" i="25"/>
  <c r="N10" i="25"/>
  <c r="N9" i="25"/>
  <c r="N8" i="25"/>
  <c r="N7" i="25"/>
  <c r="N6" i="25"/>
  <c r="N5" i="25"/>
  <c r="N4" i="25"/>
  <c r="N3" i="25"/>
  <c r="M3" i="25"/>
  <c r="L10" i="25"/>
  <c r="J14" i="25"/>
  <c r="J13" i="25"/>
  <c r="J12" i="25"/>
  <c r="J11" i="25"/>
  <c r="J10" i="25"/>
  <c r="N14" i="24"/>
  <c r="N11" i="24"/>
  <c r="N9" i="24"/>
  <c r="N4" i="24"/>
  <c r="N13" i="24"/>
  <c r="L18" i="24"/>
  <c r="L15" i="24"/>
  <c r="J21" i="24"/>
  <c r="J20" i="24"/>
  <c r="J19" i="24"/>
  <c r="J18" i="24"/>
  <c r="J17" i="24"/>
  <c r="J16" i="24"/>
  <c r="J15" i="24"/>
  <c r="J14" i="24"/>
  <c r="J12" i="24"/>
  <c r="N28" i="23"/>
  <c r="N27" i="23"/>
  <c r="N26" i="23"/>
  <c r="N24" i="23"/>
  <c r="N23" i="23"/>
  <c r="N17" i="23"/>
  <c r="N12" i="23"/>
  <c r="N11" i="23"/>
  <c r="N9" i="23"/>
  <c r="N8" i="23"/>
  <c r="N6" i="23"/>
  <c r="N5" i="23"/>
  <c r="N4" i="23"/>
  <c r="N3" i="23"/>
  <c r="M3" i="23"/>
  <c r="L28" i="23"/>
  <c r="L27" i="23"/>
  <c r="L26" i="23"/>
  <c r="L24" i="23"/>
  <c r="L23" i="23"/>
  <c r="L17" i="23"/>
  <c r="L12" i="23"/>
  <c r="L11" i="23"/>
  <c r="L9" i="23"/>
  <c r="L8" i="23"/>
  <c r="L6" i="23"/>
  <c r="L5" i="23"/>
  <c r="L4" i="23"/>
  <c r="L3" i="23"/>
  <c r="J5" i="23"/>
  <c r="N5" i="24" l="1"/>
  <c r="N15" i="24"/>
  <c r="N6" i="24"/>
  <c r="N18" i="24"/>
  <c r="N8" i="24"/>
  <c r="N22" i="24"/>
  <c r="N12" i="24"/>
  <c r="N3" i="24"/>
  <c r="I23" i="28"/>
  <c r="I22" i="28"/>
  <c r="I21" i="28"/>
  <c r="I20" i="28"/>
  <c r="I19" i="28"/>
  <c r="I17" i="28"/>
  <c r="I14" i="28"/>
  <c r="I13" i="28"/>
  <c r="I11" i="28"/>
  <c r="I9" i="28"/>
  <c r="I6" i="28"/>
  <c r="I5" i="28"/>
  <c r="I3" i="28"/>
  <c r="I2" i="28"/>
  <c r="I6" i="29" l="1"/>
  <c r="N8" i="22" l="1"/>
  <c r="N27" i="22"/>
  <c r="N26" i="22"/>
  <c r="N24" i="22"/>
  <c r="N23" i="22"/>
  <c r="N17" i="22"/>
  <c r="N12" i="22"/>
  <c r="N11" i="22"/>
  <c r="N9" i="22"/>
  <c r="N6" i="22"/>
  <c r="N5" i="22"/>
  <c r="N4" i="22"/>
  <c r="N3" i="22"/>
  <c r="M3" i="22"/>
  <c r="L23" i="22"/>
  <c r="L27" i="22"/>
  <c r="L26" i="22"/>
  <c r="L24" i="22"/>
  <c r="L17" i="22"/>
  <c r="L12" i="22"/>
  <c r="L11" i="22"/>
  <c r="L9" i="22"/>
  <c r="L8" i="22"/>
  <c r="L6" i="22"/>
  <c r="L5" i="22"/>
  <c r="L4" i="22"/>
  <c r="L3" i="22"/>
  <c r="J4" i="22"/>
  <c r="N27" i="21" l="1"/>
  <c r="N26" i="21"/>
  <c r="N24" i="21"/>
  <c r="N23" i="21"/>
  <c r="N17" i="21"/>
  <c r="N12" i="21"/>
  <c r="N11" i="21"/>
  <c r="N9" i="21"/>
  <c r="N8" i="21"/>
  <c r="N6" i="21"/>
  <c r="N5" i="21"/>
  <c r="N4" i="21"/>
  <c r="N3" i="21"/>
  <c r="M3" i="21"/>
  <c r="L23" i="21"/>
  <c r="L27" i="21"/>
  <c r="L26" i="21"/>
  <c r="L24" i="21"/>
  <c r="L17" i="21"/>
  <c r="L12" i="21"/>
  <c r="L11" i="21"/>
  <c r="L9" i="21"/>
  <c r="L8" i="21"/>
  <c r="L6" i="21"/>
  <c r="L5" i="21"/>
  <c r="L4" i="21"/>
  <c r="L3" i="21"/>
  <c r="J17" i="21"/>
  <c r="J22" i="21"/>
  <c r="J25" i="21"/>
  <c r="J24" i="21"/>
  <c r="L3" i="10"/>
  <c r="J12" i="21" l="1"/>
  <c r="J10" i="21"/>
  <c r="J9" i="21"/>
  <c r="J7" i="21"/>
  <c r="J6" i="21"/>
  <c r="J5" i="21"/>
  <c r="J4" i="21"/>
  <c r="M3" i="20"/>
  <c r="N16" i="20" s="1"/>
  <c r="L31" i="20"/>
  <c r="L29" i="20"/>
  <c r="L28" i="20"/>
  <c r="J28" i="20"/>
  <c r="L27" i="20"/>
  <c r="L23" i="20"/>
  <c r="L21" i="20"/>
  <c r="L17" i="20"/>
  <c r="L16" i="20"/>
  <c r="L14" i="20"/>
  <c r="L6" i="20"/>
  <c r="L5" i="20"/>
  <c r="L4" i="20"/>
  <c r="L3" i="20"/>
  <c r="J32" i="20"/>
  <c r="J31" i="20"/>
  <c r="J27" i="20"/>
  <c r="J26" i="20"/>
  <c r="J25" i="20"/>
  <c r="J24" i="20"/>
  <c r="J23" i="20"/>
  <c r="J22" i="20"/>
  <c r="J21" i="20"/>
  <c r="J17" i="20"/>
  <c r="J15" i="20"/>
  <c r="J14" i="20"/>
  <c r="J13" i="20"/>
  <c r="J12" i="20"/>
  <c r="J11" i="20"/>
  <c r="J10" i="20"/>
  <c r="J9" i="20"/>
  <c r="J8" i="20"/>
  <c r="J5" i="20"/>
  <c r="J4" i="20"/>
  <c r="L50" i="19"/>
  <c r="L47" i="19"/>
  <c r="L45" i="19"/>
  <c r="L43" i="19"/>
  <c r="L39" i="19"/>
  <c r="L34" i="19"/>
  <c r="L27" i="19"/>
  <c r="L26" i="19"/>
  <c r="L22" i="19"/>
  <c r="L19" i="19"/>
  <c r="L14" i="19"/>
  <c r="L7" i="19"/>
  <c r="L3" i="19"/>
  <c r="J52" i="19"/>
  <c r="J51" i="19"/>
  <c r="J46" i="19"/>
  <c r="J45" i="19"/>
  <c r="J44" i="19"/>
  <c r="J43" i="19"/>
  <c r="J42" i="19"/>
  <c r="J41" i="19"/>
  <c r="J40" i="19"/>
  <c r="J39" i="19"/>
  <c r="J34" i="19"/>
  <c r="J17" i="11"/>
  <c r="J13" i="11"/>
  <c r="J14" i="11"/>
  <c r="J15" i="11"/>
  <c r="J16" i="11"/>
  <c r="J12" i="11"/>
  <c r="J11" i="11"/>
  <c r="J6" i="11"/>
  <c r="J5" i="11"/>
  <c r="J4" i="11"/>
  <c r="J3" i="11"/>
  <c r="J31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L3" i="17"/>
  <c r="M3" i="17" s="1"/>
  <c r="N29" i="17" s="1"/>
  <c r="L3" i="15"/>
  <c r="J7" i="15"/>
  <c r="N17" i="20" l="1"/>
  <c r="N21" i="20"/>
  <c r="N3" i="20"/>
  <c r="N23" i="20"/>
  <c r="N4" i="20"/>
  <c r="N27" i="20"/>
  <c r="N5" i="20"/>
  <c r="N28" i="20"/>
  <c r="N6" i="20"/>
  <c r="N29" i="20"/>
  <c r="N14" i="20"/>
  <c r="N31" i="20"/>
  <c r="M3" i="19"/>
  <c r="N47" i="19" s="1"/>
  <c r="L24" i="17"/>
  <c r="L22" i="17"/>
  <c r="L21" i="17"/>
  <c r="L18" i="17"/>
  <c r="L13" i="17"/>
  <c r="L12" i="17"/>
  <c r="L7" i="17"/>
  <c r="L6" i="17"/>
  <c r="L5" i="17"/>
  <c r="J26" i="17"/>
  <c r="J25" i="17"/>
  <c r="J24" i="17"/>
  <c r="L3" i="18"/>
  <c r="J4" i="18"/>
  <c r="J5" i="18"/>
  <c r="J6" i="18"/>
  <c r="J3" i="18"/>
  <c r="N50" i="19" l="1"/>
  <c r="N19" i="19"/>
  <c r="N34" i="19"/>
  <c r="N22" i="19"/>
  <c r="N45" i="19"/>
  <c r="N14" i="19"/>
  <c r="N43" i="19"/>
  <c r="N27" i="19"/>
  <c r="N3" i="19"/>
  <c r="N26" i="19"/>
  <c r="N7" i="19"/>
  <c r="N39" i="19"/>
  <c r="N12" i="17"/>
  <c r="N13" i="17"/>
  <c r="N21" i="17"/>
  <c r="N22" i="17"/>
  <c r="N24" i="17"/>
  <c r="N6" i="17"/>
  <c r="N5" i="17"/>
  <c r="J23" i="17"/>
  <c r="J22" i="17"/>
  <c r="J20" i="17"/>
  <c r="J19" i="17"/>
  <c r="J18" i="17"/>
  <c r="J17" i="17"/>
  <c r="J16" i="17"/>
  <c r="J15" i="17"/>
  <c r="J14" i="17"/>
  <c r="J13" i="17"/>
  <c r="J12" i="17"/>
  <c r="J11" i="17"/>
  <c r="J9" i="17"/>
  <c r="J8" i="17"/>
  <c r="J6" i="17"/>
  <c r="J5" i="17"/>
  <c r="N3" i="17" l="1"/>
  <c r="N28" i="17"/>
  <c r="N27" i="17"/>
  <c r="N18" i="17"/>
  <c r="N7" i="17"/>
  <c r="J4" i="15"/>
  <c r="J5" i="15"/>
  <c r="J6" i="15"/>
  <c r="J8" i="15"/>
  <c r="J9" i="15"/>
  <c r="J10" i="15"/>
  <c r="J11" i="15"/>
  <c r="J12" i="15"/>
  <c r="J14" i="15"/>
  <c r="J15" i="15"/>
  <c r="J3" i="15"/>
  <c r="J4" i="14"/>
  <c r="J5" i="14"/>
  <c r="J6" i="14"/>
  <c r="J7" i="14"/>
  <c r="J8" i="14"/>
  <c r="J9" i="14"/>
  <c r="J3" i="14"/>
  <c r="L3" i="14" l="1"/>
  <c r="L3" i="11" l="1"/>
  <c r="J18" i="10" l="1"/>
  <c r="J13" i="10"/>
  <c r="J12" i="10"/>
  <c r="J11" i="10"/>
  <c r="J10" i="10"/>
  <c r="J9" i="10"/>
  <c r="J8" i="10"/>
  <c r="J7" i="10"/>
  <c r="J6" i="10"/>
  <c r="J5" i="10"/>
  <c r="J4" i="10"/>
  <c r="J3" i="10"/>
  <c r="L3" i="7"/>
  <c r="J13" i="7"/>
  <c r="J10" i="7"/>
  <c r="J7" i="7"/>
  <c r="J6" i="7"/>
  <c r="J5" i="7"/>
  <c r="J4" i="7"/>
  <c r="J3" i="7"/>
  <c r="J3" i="2" l="1"/>
  <c r="L3" i="2"/>
  <c r="J4" i="2"/>
  <c r="J5" i="2"/>
  <c r="J6" i="2"/>
  <c r="J7" i="2"/>
  <c r="J8" i="2"/>
  <c r="J9" i="2"/>
  <c r="J10" i="2"/>
  <c r="J11" i="2"/>
  <c r="J12" i="2"/>
  <c r="J13" i="2"/>
  <c r="L3" i="6" l="1"/>
  <c r="J4" i="6"/>
  <c r="J5" i="6"/>
  <c r="J6" i="6"/>
  <c r="J7" i="6"/>
  <c r="J8" i="6"/>
  <c r="J9" i="6"/>
  <c r="J11" i="6"/>
  <c r="J3" i="6"/>
  <c r="L3" i="5" l="1"/>
  <c r="J4" i="5"/>
  <c r="J5" i="5"/>
  <c r="J6" i="5"/>
  <c r="J7" i="5"/>
  <c r="J8" i="5"/>
  <c r="J9" i="5"/>
  <c r="J3" i="5"/>
  <c r="L3" i="4"/>
  <c r="J5" i="4"/>
  <c r="J6" i="4"/>
  <c r="J7" i="4"/>
  <c r="J8" i="4"/>
  <c r="J9" i="4"/>
  <c r="J10" i="4"/>
  <c r="J12" i="4"/>
  <c r="J13" i="4"/>
  <c r="J15" i="4"/>
  <c r="J16" i="4"/>
  <c r="J17" i="4"/>
  <c r="J18" i="4"/>
  <c r="J19" i="4"/>
  <c r="J20" i="4"/>
  <c r="L3" i="3" l="1"/>
  <c r="J4" i="3"/>
  <c r="J5" i="3"/>
  <c r="J6" i="3"/>
  <c r="J7" i="3"/>
  <c r="J8" i="3"/>
  <c r="J9" i="3"/>
  <c r="J10" i="3"/>
  <c r="J11" i="3"/>
  <c r="J3" i="3"/>
</calcChain>
</file>

<file path=xl/sharedStrings.xml><?xml version="1.0" encoding="utf-8"?>
<sst xmlns="http://schemas.openxmlformats.org/spreadsheetml/2006/main" count="2307" uniqueCount="564">
  <si>
    <t>ÁMBITO TEMÁTICO</t>
  </si>
  <si>
    <t>SUB TEMA</t>
  </si>
  <si>
    <t>PROBLEMA</t>
  </si>
  <si>
    <t>OBJETIVO ARTICULADO A LA PNA</t>
  </si>
  <si>
    <t>ACTIVIDAD/PROYECTO</t>
  </si>
  <si>
    <t xml:space="preserve">INDICADOR </t>
  </si>
  <si>
    <t>INSTITUCIÓN</t>
  </si>
  <si>
    <t>N°</t>
  </si>
  <si>
    <t>% DE EJECUCIÓN</t>
  </si>
  <si>
    <t>EVALUACIÓN DE LAS INSTITUCIONES CON COMPETENCIA EN MATERIA AMBIENTAL EN RELACIÓN A LA IMPLEMENTACIÓN DE LA MATRIZ DE PRIORIZACIÓN AMBIENTAL REGIONAL AL 2021</t>
  </si>
  <si>
    <t>MUNICIPALIDAD PROVINCIAL DE CAJAMARCA</t>
  </si>
  <si>
    <t>EDUCACIÓN AMBIENTAL</t>
  </si>
  <si>
    <t>RESIDUOS SÓLIDOS</t>
  </si>
  <si>
    <t>SUPERVISIÓN Y FISCALIZACIÓN AMBIENTAL</t>
  </si>
  <si>
    <t>OTROS</t>
  </si>
  <si>
    <t xml:space="preserve">  Limitada conciencia y ciudadania ambiental.     </t>
  </si>
  <si>
    <t>Inadecuada gestión integral de los residuos sólidos no peligrosos</t>
  </si>
  <si>
    <t xml:space="preserve">Limitado control del Aumento de la degradacIon ambiental </t>
  </si>
  <si>
    <t>8. Mejorar la Evaluación de Impacto Ambiental y la fiscalización ambiental</t>
  </si>
  <si>
    <t>12. Mejorar el comportamiento  ambientalmente no sostenible de los  ciudadanos</t>
  </si>
  <si>
    <t xml:space="preserve">6. Asegurar la gestión integral de residuos sólidos, </t>
  </si>
  <si>
    <t xml:space="preserve">PRESUPUESTO PROGRAMADO </t>
  </si>
  <si>
    <t>PRESUPUESTO EJECUTADO</t>
  </si>
  <si>
    <t>MUNICIPALIDAD PROVINCIAL DE SAN MIGUEL</t>
  </si>
  <si>
    <t>VALORIZACIÓN DE RESIDUOS SÓLIDOS</t>
  </si>
  <si>
    <t>Asegurar el cumplimiento de las obligaciones ambientales fiscalizables  establecidas en la legislación ambiental vigente.</t>
  </si>
  <si>
    <t>Recolección selectiva de residuos orgánicos en fuentes de generación (Mercado central de abastos, mercado central transitorio San Pedro), para elaboaración de abonos orgánicos.</t>
  </si>
  <si>
    <t>Promover la educación ambiental formal y comunitaria, orientanto  el cámbio cultural de la poblac¡ón e instituciones  facilitando la participación y el erjercicio de ciudadania ambiental  en el ámbito del distrito de San Miguel</t>
  </si>
  <si>
    <t xml:space="preserve">13 de Municiplaidades distritales supervidas en materia del manejo de RRSS </t>
  </si>
  <si>
    <t>76 puestos del  programa de segregación en fuente / 28 Tn de residuos valorizados
/ 6 Tn de abonos organcios
cosechados</t>
  </si>
  <si>
    <t>14  promotores ambientales escolares (PAE),  5
espacios públicos que educan ambientalmente, 12 camapañas educativas, N° PAJ, N° PAC</t>
  </si>
  <si>
    <t>500 plantas pino sembradas (a espalada del cementerio general)</t>
  </si>
  <si>
    <t xml:space="preserve">1 ficha </t>
  </si>
  <si>
    <t>1 EXPEDIENTE</t>
  </si>
  <si>
    <t xml:space="preserve">1 PLAN </t>
  </si>
  <si>
    <t>PIGARS</t>
  </si>
  <si>
    <t>1 PIGARS</t>
  </si>
  <si>
    <t xml:space="preserve">5.5 tn de residuos inorgánicos </t>
  </si>
  <si>
    <t>2.8 tn/día de rrss transportadas adecuadamente hacia el área de disposición final en el distrito de San Miguel</t>
  </si>
  <si>
    <t>5.5 tn/dia de rrss transportadas adecuadamente recolectada de los centros poblados hacia el área de disposición final del provincia de San Miguel</t>
  </si>
  <si>
    <t>MUNICIPALIDAD PROVINCIAL DE CHOTA</t>
  </si>
  <si>
    <t>Valorización de Residuos Sólidos Municipales</t>
  </si>
  <si>
    <t>Fortalecer a Gestión Ambiental Local a través de la CAM</t>
  </si>
  <si>
    <t>Implementación del Plan Anual de servicio de Recolección, Transporte y Disposicion Final de Residuos Solidos.</t>
  </si>
  <si>
    <t>Servicio de Recojo y Disposicion Final de Residuos Sólidos.</t>
  </si>
  <si>
    <t>10 supervisiones a los distritos de la provincia de Chota</t>
  </si>
  <si>
    <t>Cam Operativa</t>
  </si>
  <si>
    <t>20 campañas de sembratones (30 000 especies nativas sembradas de aliso, nogal, talla en algunos distritos de la provincia de Chota)</t>
  </si>
  <si>
    <t>25 Campañas de sensibilización 
 70 Promotores ambientales
8 murales que educan ambientalmente</t>
  </si>
  <si>
    <t>Reforestación</t>
  </si>
  <si>
    <t>CAMBIO CLIMATICO</t>
  </si>
  <si>
    <t>FISCALIZACIÓN AMBIENTAL</t>
  </si>
  <si>
    <t>Plan de Cambio Climático</t>
  </si>
  <si>
    <t>Donación de 32 motos furgontas para la gestión de RRSS para los centros poblados en la provincia de San Miguel</t>
  </si>
  <si>
    <t>Elaboración de fichas técnicas de áreas degradadas</t>
  </si>
  <si>
    <t>Plan de cierre de botadero</t>
  </si>
  <si>
    <t>Programa de segregación en fuente: recolección de RRSS inorgánicos</t>
  </si>
  <si>
    <t>Compra de equipos (1 camión compactador, 1 moto furgoneta, 1 moto lineal) para la gestión de RRSS para el distrito capital de San Miguel</t>
  </si>
  <si>
    <t>1 Plan</t>
  </si>
  <si>
    <t xml:space="preserve">15Tn/día </t>
  </si>
  <si>
    <t>7000 viviendas con servicio de barrido en la zona urbana de la provincia de Chota</t>
  </si>
  <si>
    <t>Monitoreo y Supervisión del Servicio de Limpieza Pública</t>
  </si>
  <si>
    <t>7000 viviendas con servicio adecado de barrido en la zona urbana de la provincia de Chota</t>
  </si>
  <si>
    <t>142 Tn/anual
30 promotores ambientales</t>
  </si>
  <si>
    <t xml:space="preserve">Aumento de la vulnerabilidad climática de los ecosistemas a nivel regional   </t>
  </si>
  <si>
    <t>CAMBIO CLIMÁTICO</t>
  </si>
  <si>
    <t>7. Reducir la vulnerabilidad y exposición de la población ante peligros naturales y antrópicos en un contexto de cambio climático</t>
  </si>
  <si>
    <t>Incremento de la degradación de ecosistemas en el ámbito regional.</t>
  </si>
  <si>
    <t>ECOSISTEMAS REGIONALES</t>
  </si>
  <si>
    <t>DIVERSIDAD BIOLÓGICA</t>
  </si>
  <si>
    <t xml:space="preserve">2. Reducir los niveles de deforestación y degradación de ecosistemas, </t>
  </si>
  <si>
    <t>RESIDUOS SOLIDOS</t>
  </si>
  <si>
    <t>INFORMACIÓN AMBIENTAL</t>
  </si>
  <si>
    <t xml:space="preserve">Limitado acceso directo por parte de la ciudadanía  a la información ambiental  </t>
  </si>
  <si>
    <t>13. Fortalecer la gestión del conocimiento ambiental para generar politicas públicas.</t>
  </si>
  <si>
    <t>TOTAL PRESUPUESTO EJECUTADO</t>
  </si>
  <si>
    <t>Reforestación (sembratones)</t>
  </si>
  <si>
    <t>Mejorar la calidad de vida de la población Chotana, mediante el uso sostenible de los recursos naturales, medio ambiente</t>
  </si>
  <si>
    <t>TOTAL PRESUPUESTO EJECUTADO POR INSTITUCIÓN</t>
  </si>
  <si>
    <t>Elaboración y aprobación de PLANEFA 2022</t>
  </si>
  <si>
    <t>Registro de PLANEFA 2022</t>
  </si>
  <si>
    <t>Supervisión regular a administrados en temas ambientales</t>
  </si>
  <si>
    <t>Programa de monitoreo de ruido ambiental</t>
  </si>
  <si>
    <t>Programa de monitoreo de la calidad del agua</t>
  </si>
  <si>
    <t>Elaboración de instrumentos legales para el ejercicio de las funciones de Fizcalización Ambiental</t>
  </si>
  <si>
    <t>Seguiminiento de las denuncias ambientales</t>
  </si>
  <si>
    <t>Formación de promotores  ambientales escolares (PAE)</t>
  </si>
  <si>
    <t>Diseño e implementación de espacios públicos que educan ambientalmente</t>
  </si>
  <si>
    <t>Diseño e implementación de campañas informativas y eventos</t>
  </si>
  <si>
    <t>Formación de promotores Ambientales Juveniles (PAJ).</t>
  </si>
  <si>
    <t>Formación de promotores ambientales comunitarios (PAC).</t>
  </si>
  <si>
    <t xml:space="preserve">70 PAJ reconocidos </t>
  </si>
  <si>
    <t>90 PAC reconocidos</t>
  </si>
  <si>
    <t>MUNICIPALIDAD PROVINCIAL DE SAN CELENDIN</t>
  </si>
  <si>
    <t>Registro en el aplicativo web dela OEFA</t>
  </si>
  <si>
    <t>4 Informes elaborados al OEFA (104 informes elaborados a los administrados)</t>
  </si>
  <si>
    <t xml:space="preserve"> 12 informes de monitoreo colgados en el aplicativo web de la OEFA</t>
  </si>
  <si>
    <t>1420 personas beneficiarias (monitoreo de agua consumo de las 05 JASS)</t>
  </si>
  <si>
    <t>1 Ordenanza Municipal</t>
  </si>
  <si>
    <t>Fizcalización especial (residuos municipales y residuos peligrosos)</t>
  </si>
  <si>
    <t>53 informes a los administrados respecto a fiscalisaciones especiales</t>
  </si>
  <si>
    <t>16 denuncias ambientales atendidas y derivadas a los entes competentes</t>
  </si>
  <si>
    <t>  18 instituciones educativas y/o docentes y/o 46 PAE reconocidos.</t>
  </si>
  <si>
    <t>1 de espacios públicos habilitados</t>
  </si>
  <si>
    <t>8 de campañas y eventos informativas y educativas realizadas (calendario ambiental)</t>
  </si>
  <si>
    <t>1 plan elaborado</t>
  </si>
  <si>
    <t>0.5 tn/dia rrss orgánicos valorizados</t>
  </si>
  <si>
    <t>14.2 tn/dia rrss tratados adecuadamente</t>
  </si>
  <si>
    <t>500 ha reforestadas a nivel provincial (650,000 plantones pino, eucalip, cipres y especieles nativas como el aliso)
6 viveros comunales
1 vivero principal</t>
  </si>
  <si>
    <t>identificación y seleccíón para para el área de disposición final de 6 distritos de la provincia de celendín</t>
  </si>
  <si>
    <t>1 informe de selección de sitio y 1 estudio hidrogeológico de las áreas potenciales en los 6 distritos (José Galvez, Sucre, Jorge Chávez, Utco, Huazmín y Celendín)</t>
  </si>
  <si>
    <t>Proyecto: Ejecución de Plan de Ruta de Barrido.</t>
  </si>
  <si>
    <t>MUNICIPALIDAD PROVINCIAL DE CAJABAMBA</t>
  </si>
  <si>
    <t>6 SUPERVISIÓN AMBIENTAL</t>
  </si>
  <si>
    <t>5, 000 PERSONAS SENSIBILIZADAS</t>
  </si>
  <si>
    <t>10 CAMPAÑAS</t>
  </si>
  <si>
    <t>15 tn/dia dispuestas adecuadamente</t>
  </si>
  <si>
    <t xml:space="preserve">7 puntos establecidos evaluados </t>
  </si>
  <si>
    <t>3 distritos fiscalizados</t>
  </si>
  <si>
    <t>· 01 Plan de Intervención (Elaboración del Plan de Evaluacion y Fiscalizacion Ambiental en la ciudad de Celendín (PLANEFA)2022)</t>
  </si>
  <si>
    <t>Etapa de Acción del Plan de Contigencia contra incendios Forestales (Reducir la Vulneravilidad de los Ecocistemas Naturales y Medios de Vida de la Población Ante Incendios Forestales a través de la Ejecución del Plan de Cotingencia contra Incendios 2021)</t>
  </si>
  <si>
    <t>Reforestación en diferentes áreas</t>
  </si>
  <si>
    <t>Segregación y Valorización de los Residuos Sólidos Orgánicos Municipales (Recolección selectiva de residuos sólidos)</t>
  </si>
  <si>
    <t>Proyecto: Residuos sólidos del ámbito municipal dispuestos adecuadamente.</t>
  </si>
  <si>
    <t xml:space="preserve">Supervisión y Fiscalización Ambiental </t>
  </si>
  <si>
    <t>Empresas supervisadas y Fiscalizadas en emisiones atmosféricas</t>
  </si>
  <si>
    <t>Campañas de reciclaje de residuos inorgánicos</t>
  </si>
  <si>
    <t>Proyecto: Adquisicion de camión compactador; en la Sub Gerencia de Residuos Solidos de la Municipalidad del Distrito de Cajabamba, Provincia Cajabamba, Departamento Cajamarca</t>
  </si>
  <si>
    <t>Residuos Solidos del ámbito municipal dispuestos adecuadamente</t>
  </si>
  <si>
    <t>Sensibilización a la población</t>
  </si>
  <si>
    <t>Distritos fiscalizados respecto a la Normativa Ambiental en Gestión Integral de Residuos Sólidos</t>
  </si>
  <si>
    <t>Producción, instalación, mantenimiento de especies forestales y conservación de Recursos Naturales</t>
  </si>
  <si>
    <t>Realizar  la implementacion, seguimiento, evaluacion, fiscalizacion y sanciones ambientales a organizaciones comunales e instituciones públicas y privadas</t>
  </si>
  <si>
    <t>MUNICIPALIDAD PROVINCIAL DE CUTERVO</t>
  </si>
  <si>
    <t>Formación de promotores ambientales escolares.</t>
  </si>
  <si>
    <t xml:space="preserve">119 PAE y 12 instituciones educativas reconocidas </t>
  </si>
  <si>
    <t>1 Espacio público que educa ambientalmente</t>
  </si>
  <si>
    <t>60 Fiscalizaciones realizadas en la ciudad de Cutervo</t>
  </si>
  <si>
    <t>10 Campañas de siembra de árboles realizadas</t>
  </si>
  <si>
    <t>450 Hectareas en mantenimiento (plantas nativas yu exóticas)</t>
  </si>
  <si>
    <t>Protección de la diversidad biológica del Cerro Ilucán</t>
  </si>
  <si>
    <t xml:space="preserve"> Proyecto: Resisuos sólidos del ámbito municipal dispuestos adecuadamente</t>
  </si>
  <si>
    <t>Alteración de la biodiversidad y valor ecológico existente en el ámbito regional</t>
  </si>
  <si>
    <t>3. Asegurar la protección de la diversidad genética,</t>
  </si>
  <si>
    <t>10 tn/dia tratados adecuadamente</t>
  </si>
  <si>
    <t>FISCALIZACIÓN AMBOIENTAL</t>
  </si>
  <si>
    <t>Programa presupuestal 036:'capacitación y sensibilización a la población en residuos sólidos</t>
  </si>
  <si>
    <t>Implementar el programa de ecoeficiencia ambiental</t>
  </si>
  <si>
    <t>Recolección y transporte de residuos sólidos municipales</t>
  </si>
  <si>
    <t>Valorización de residuos sólidos municipales</t>
  </si>
  <si>
    <t>Tratamiento y disposición final de residuos sólidos municipales</t>
  </si>
  <si>
    <t>Promoción de campaña de segregación de RAE y aceites</t>
  </si>
  <si>
    <t>Implementar los procedimientos jurídicos propios de las competencias ambientales municipales</t>
  </si>
  <si>
    <t>100% disminución de puntos críticos (plan de incentivos)</t>
  </si>
  <si>
    <t>3 municipalidades distritales implementan de manera adecuada la ecoeficiencia  (cuentan con instrumentos de ecoeficiencia: política y plan)</t>
  </si>
  <si>
    <t xml:space="preserve">
95% cobertura de recolección de residuos (128 tn/día)
</t>
  </si>
  <si>
    <t>3.6% menor ingreso de residuos inorgánicos al relleno sanitario</t>
  </si>
  <si>
    <t>128 tn/día, dispuestas adecuadamente</t>
  </si>
  <si>
    <t>6 campañas de sensibilización</t>
  </si>
  <si>
    <t>30% disminución de infractores</t>
  </si>
  <si>
    <t>Gestión Operacional</t>
  </si>
  <si>
    <t>Ejecución de actividades del PLANEFA 2021</t>
  </si>
  <si>
    <t>Atención de denuncias Ambiental</t>
  </si>
  <si>
    <t>Operativos de fiscalización ambiental en coordinar con la FEMA – CAJAMARCA, ANA, PNP.</t>
  </si>
  <si>
    <t xml:space="preserve">Adquisición de equipo de cómputo Escritorio y Útiles. </t>
  </si>
  <si>
    <t>3 operativos de fiscalización ambiental</t>
  </si>
  <si>
    <t>60 supervisiones realizadas y subidas en el portal del PLANEFA</t>
  </si>
  <si>
    <t>30 denuncias ambientales atendidas y subidas en el portal del PLANEFA</t>
  </si>
  <si>
    <t xml:space="preserve">Implementar programa de seguridad y salud ocupacional. </t>
  </si>
  <si>
    <t>Barrido de calles y espacios públicos</t>
  </si>
  <si>
    <t>Recolección de residuos sólidos municipales dentro de la jurisdicción</t>
  </si>
  <si>
    <t>Trasporte de residuos sólidos municipales recolectados</t>
  </si>
  <si>
    <t>Programa de segregacion en la fuente y recoleccion selectiva</t>
  </si>
  <si>
    <t>Sensibilizacion ambiental</t>
  </si>
  <si>
    <t>Formalizacion de Recicladores</t>
  </si>
  <si>
    <t xml:space="preserve">36 trabajadores capacitados </t>
  </si>
  <si>
    <t>Actividades realiziadas mes a mes (barrido de calles, plazas y lugares públicos)</t>
  </si>
  <si>
    <t>1 recicladores fromalizados</t>
  </si>
  <si>
    <t>250  personas sensibilizadas</t>
  </si>
  <si>
    <t>250 personas que participan en el programa</t>
  </si>
  <si>
    <t>MUNICIPALIDAD PROVINCIAL DE HUALGAYOC</t>
  </si>
  <si>
    <t xml:space="preserve"> Formación de promotores ambientales escolares.                                                                               </t>
  </si>
  <si>
    <t xml:space="preserve">Formación de promotores ambientales juveniles.                                                        Formación de promotores ambientales comunitarios                                                                                                   </t>
  </si>
  <si>
    <t xml:space="preserve">• 15 Espacios Públicos implementados que educan ambientalmente.
• 03 actividades de promoción cultural. -ambiental realizados
</t>
  </si>
  <si>
    <t xml:space="preserve">10 campañas informativas realizadas.
• 60 personas que participan en campañas informativas.
• 150 personas alcanzadas por publicación en redes sociales/mes.
• 10 material comunicacional generado (audiovisual y gráfico).
• 100 horas de difusión de temas ambientales en medios de comunicación local.
(la hora Ambiental) (martes de 5-6 pm Radio Municipal FM 106.1)
</t>
  </si>
  <si>
    <t>ÁREAS DE CONSERVACIÓN</t>
  </si>
  <si>
    <t>24, de evaluaciones ejecutadas e informes aprobados</t>
  </si>
  <si>
    <t>Informes realizados</t>
  </si>
  <si>
    <t>2 evaluaciones de ecoficiencia municipal</t>
  </si>
  <si>
    <t>01 informe</t>
  </si>
  <si>
    <t>100 tn/dia  dispuestpos adecuadamente</t>
  </si>
  <si>
    <t>Guiar a la población del distrito capital de la provincia de Jaén en actividades que nos ayuden a construit una ciudad con educación ambiental.</t>
  </si>
  <si>
    <t xml:space="preserve">Producción de plantones frutales, forestales y ornamentales aproximadamente </t>
  </si>
  <si>
    <t>siembra de 30 plantones (palmeras, pomarosas</t>
  </si>
  <si>
    <t>MUNICIPALIDAD PROVINCIAL DE JAÉN</t>
  </si>
  <si>
    <t>Fortalecimeinto de las comisiones ambientales municipales (CAM) distritaoles de la provincia de Jaén</t>
  </si>
  <si>
    <t>06 CAMs fortalecidas</t>
  </si>
  <si>
    <t>Z</t>
  </si>
  <si>
    <t>60 PAE capacitados</t>
  </si>
  <si>
    <t xml:space="preserve">39 PAE
4 campañas de sensibilización (10 docentes Y 39 PAE)
04 I.E trabajan articuladamente con la MPJ
</t>
  </si>
  <si>
    <t>5006158: Almacenamiento, barrido de calles y limpieza de espacios públicos</t>
  </si>
  <si>
    <t>5006159: recolección y transporte de residuos sólidos municipales</t>
  </si>
  <si>
    <t>5006160: valorización de residuos sólidos municipales</t>
  </si>
  <si>
    <t>5006161: Tratamiento y disposición final de residuos sólidos municipales</t>
  </si>
  <si>
    <t xml:space="preserve"> implementación del plan anual de evaluación y fiscalización ambiental (PLANEFA 2020).</t>
  </si>
  <si>
    <t xml:space="preserve">
 implementación del plan de ecoeficiencia municipal
</t>
  </si>
  <si>
    <t xml:space="preserve">
 fortalecimiento de la unidad local de evaluación y fiscalización ambiental
</t>
  </si>
  <si>
    <t xml:space="preserve">
 evaluación de expedientes para informe ambiental
 (EIAs , IAA). </t>
  </si>
  <si>
    <t>arborización de área verde</t>
  </si>
  <si>
    <t>Baja disponibilidad del recurso hidrico para la sostenibilidad de los ecosistemas</t>
  </si>
  <si>
    <t>MUNICIPALIDAD PROVINCIAL DE SANTA CRUZ</t>
  </si>
  <si>
    <t>Asegurar el cumplimiento de las obligaciones ambientales fiscalizables  establecidas en la legislación ambiental vigentE</t>
  </si>
  <si>
    <t xml:space="preserve">CALIDAD AMBIENTAL </t>
  </si>
  <si>
    <t>AGUAS RESIDUALES</t>
  </si>
  <si>
    <t>Mejorar la calidad ambiental del distrito capital de la provincia de Santa Cruz</t>
  </si>
  <si>
    <t>mantenimiento y limpieza de la planta de tratamiento del agua residual</t>
  </si>
  <si>
    <t>19 de evaluaciones ejecutadas e informes aprobados</t>
  </si>
  <si>
    <t xml:space="preserve">BARRIDO </t>
  </si>
  <si>
    <t>RECOLECCIÓN</t>
  </si>
  <si>
    <t>TRANSPORTE</t>
  </si>
  <si>
    <t>Recolección selectiva de residuos sólidos orgánicos (Mercado de abastos y familias sensibilizadas ), para elaboaración de compost.</t>
  </si>
  <si>
    <t>DISPOSICIÓN FINAL</t>
  </si>
  <si>
    <t>Disposición de residuos sólidos municpales en el botadero municipal "San Isidro"</t>
  </si>
  <si>
    <t>5 participantes del  programa de segregación en fuente  2.5 Tn/dia de residuos órganicos valorizados
 8 Tn de compsot producidos cada 6 meses
4.27 tn/dia de RRSS municipales dispuestos adecuadamente (1 unidad convencional y 2 unidades no covencionales realizan la recolección)</t>
  </si>
  <si>
    <t>EDUCACIÓN_AMBIENTAL</t>
  </si>
  <si>
    <t>Guiar a la población del distrito capital de la provincia de Santa Cruz en actividades que nos ayuden a construit una ciudad con educación ambiental.</t>
  </si>
  <si>
    <t xml:space="preserve">RECURSO HIDRICO </t>
  </si>
  <si>
    <t xml:space="preserve">Cloración </t>
  </si>
  <si>
    <t xml:space="preserve">Implementación de puntos de abastecimiento de agua </t>
  </si>
  <si>
    <t xml:space="preserve">Caracterización de agua </t>
  </si>
  <si>
    <t xml:space="preserve">Mejoramiento y expansión de la planta de tratamiento de agua potable </t>
  </si>
  <si>
    <t xml:space="preserve">Reparación, mantenimiento y acondicionamiento de la matriz de agua de la jurisdicción </t>
  </si>
  <si>
    <t xml:space="preserve">2 espacios que educan ambientalmente
4 campañas de sensibilización en educación ambiental
2 capacitaciones virtuales
9 capacitaciones sobre el manejo de RRSS
</t>
  </si>
  <si>
    <t>DISPONIBILIDAD DEL RECURSO HIDRICO</t>
  </si>
  <si>
    <t>MANTENIMIENTO DE VIVERO MUNICIPAL Y MINIZOOLÓGICO</t>
  </si>
  <si>
    <t>Producción de plantones frutales, forestales y ornamentales</t>
  </si>
  <si>
    <t xml:space="preserve">Albergue de animales recuperados </t>
  </si>
  <si>
    <t>8 veces a la semana se clora cada PTAR</t>
  </si>
  <si>
    <t>2 estudios de caracterización</t>
  </si>
  <si>
    <t>6 válvulas de aire</t>
  </si>
  <si>
    <t>2050 usuarios formalizados
 20 piletas públicas instaladas dentro de la jurisdicción</t>
  </si>
  <si>
    <t>800 reparaciones en promedio incluyendo el mamtenimiento</t>
  </si>
  <si>
    <t xml:space="preserve">de 4 a 5 especies de animales recuperadas y 150,000 plantones producidos (especies exóticas y nativas) </t>
  </si>
  <si>
    <t xml:space="preserve">Persistencia de la ContamInacion de fuentes de agua                       </t>
  </si>
  <si>
    <t>4. Reducir la contaminación atmosférica de aguas marinas y continentales y suelos</t>
  </si>
  <si>
    <t>MEJORAMIENTO SERVICIO DE LOS ESPACIOS PUBLICOS DE LA PLAZA DE ARMAS</t>
  </si>
  <si>
    <t>Construcción de plaza de armas en el Centro Poblado Tuñad del Distrito de San Bernardino - Provincia de San Pablo - Departamento de Cajamarca</t>
  </si>
  <si>
    <t>Construcción de plaza de armas del Centro Histórico del Distrito de San Luis - Provincia de San Pablo - Departamento de Cajamarca</t>
  </si>
  <si>
    <t>Construcción de plaza de armas en el del Centro Poblado de Callancas del Distrito de San Pablo - Provincia de San Pablo - Departamento de Cajamarca</t>
  </si>
  <si>
    <t xml:space="preserve"> Valorización de residuos sólidos municipales</t>
  </si>
  <si>
    <t>1 plaza de armas</t>
  </si>
  <si>
    <t>3.08 tn/día</t>
  </si>
  <si>
    <t>Fiscalización de la gestión de los residuos sólidos del ámbito</t>
  </si>
  <si>
    <t>PARQUES Y JARDINES</t>
  </si>
  <si>
    <t>mantenimiento de parques y jardines</t>
  </si>
  <si>
    <t>MUNICIPALIDAD PROVINCIAL DE SAN PABLO</t>
  </si>
  <si>
    <t xml:space="preserve">Persistencia de la ContamInación             </t>
  </si>
  <si>
    <t>Reducción de la contaminación</t>
  </si>
  <si>
    <t>PEQUEÑA MINERÍA Y MINERÍA ARTESANAL</t>
  </si>
  <si>
    <t>FORESTACIÓN / REFORESTACIÓN</t>
  </si>
  <si>
    <t>CALIDAD AMBIENTAL</t>
  </si>
  <si>
    <t>Inspecciones conjuntas con las institucuiones competentes</t>
  </si>
  <si>
    <t>Implementación de un plan de capacitación de gestión de aguas residuales</t>
  </si>
  <si>
    <t>Instalación de viveros forestales en la microcuenca de Quanda y Botijas</t>
  </si>
  <si>
    <t>Identificación de áreas de conservación ambiental para ser incluidas en el Plan de Acondicionamiento Territorial</t>
  </si>
  <si>
    <t>Formación de promotores Ambientales Escolares (PAE).</t>
  </si>
  <si>
    <t>Seguimiento y verificación del cumplimiento de las obligaciones ambientales</t>
  </si>
  <si>
    <t>20 PAE</t>
  </si>
  <si>
    <t>10 PAJ</t>
  </si>
  <si>
    <t>15 PAC</t>
  </si>
  <si>
    <t>Educación y sensibilización a la población en materia de residuos solidos</t>
  </si>
  <si>
    <t xml:space="preserve"> Recolección y transporte de residuos sólidos municipales</t>
  </si>
  <si>
    <t xml:space="preserve">
 Fortalecimiento para la gestión ambiental y el desarrollo estratégico de los recursos naturales
</t>
  </si>
  <si>
    <t>Mantenimiento de parques y jardines</t>
  </si>
  <si>
    <t>MUNICIPALIDAD PROVINCIAL DE SAN IGNACIO</t>
  </si>
  <si>
    <t>ORDENAMIENTO TERRITORIAL ABIENTAL</t>
  </si>
  <si>
    <t>ORDENAMIENTO TERRITORIAL AMBIENTAL</t>
  </si>
  <si>
    <t>META 03_PI / ACTIVIDAD 4 : Generación de Información sobre la recolección de RR.SS. Municipales.</t>
  </si>
  <si>
    <t>Difusión de actividades a la población mediante la pagina Web provincial, Revista RENAMA y medios establecidos en los programas de trabajo.</t>
  </si>
  <si>
    <t>Implementación y ejecución del PLANEFA</t>
  </si>
  <si>
    <t>ATENCIÓN A DENUNCIAS AMBIENTALES</t>
  </si>
  <si>
    <t>MONITOREO DE RUIDO AMBIENTAL</t>
  </si>
  <si>
    <t xml:space="preserve">PLAN DE TRABAJO EDUCCA </t>
  </si>
  <si>
    <t>REFORESTACIÓN</t>
  </si>
  <si>
    <t>META 03_PI_Valorización de RR.SS Orgánicos Municipales</t>
  </si>
  <si>
    <t>Segregación en Fuente</t>
  </si>
  <si>
    <t xml:space="preserve">PROPUESTA DE ZEE O ACTUALIZACIÓN DEL ZEE EN LA PROVINCIA DE SAN MARCOS, EN COORDINACION CON LA SUBGERENCIA DE PLANIFICACIÓN </t>
  </si>
  <si>
    <t xml:space="preserve">* N° de visitas al SIAL que acceden a información ambiental solicitada </t>
  </si>
  <si>
    <t xml:space="preserve"> N° de visitas a las plataformas digitales</t>
  </si>
  <si>
    <t>% de áreas restauradas /parque y jardines restaurados</t>
  </si>
  <si>
    <t>% de avance de la actualización con el área de catastro.</t>
  </si>
  <si>
    <t xml:space="preserve">Inadecuado Uso y ocupación de ecosistemas y áreas de interes ambiental </t>
  </si>
  <si>
    <t>11. Mejorar la gestión del territorio con enfoque ambiental,</t>
  </si>
  <si>
    <t>MP CAJAMARCA</t>
  </si>
  <si>
    <t>MP SAN MIGUEL</t>
  </si>
  <si>
    <t>MP CHOTA</t>
  </si>
  <si>
    <t>MPC CELENDIN</t>
  </si>
  <si>
    <t>MP CAJABAMBA</t>
  </si>
  <si>
    <t>MP CUTERVO</t>
  </si>
  <si>
    <t>MP HUALGAYOC</t>
  </si>
  <si>
    <t>MP SANTA CRUZ</t>
  </si>
  <si>
    <t>MP JAÉN</t>
  </si>
  <si>
    <t>TOTAL PRESUPUESTO EJECUTADO POR PROVINCIA</t>
  </si>
  <si>
    <t>Almacenamiento, barrido de calles y limpieza de espacios públicos</t>
  </si>
  <si>
    <t>MUNICIPALIDAD PROVINCIAL DE CONTUMAZÁ</t>
  </si>
  <si>
    <t>0.45 tn/dia  de residos órganicos recolectados</t>
  </si>
  <si>
    <t>5 tn/dia RRSS recolectados</t>
  </si>
  <si>
    <t xml:space="preserve"> Fiscalización de la gestión de los residuos sólidos del ámbito no municipal</t>
  </si>
  <si>
    <t>7 municipalidades distritales supervisadas 
20 supervisiones a establecimeintos comerciales</t>
  </si>
  <si>
    <t>Mantenimiento de paraques y jardines</t>
  </si>
  <si>
    <t>8 jardines en mantenimiento en la ciudad de Contumazá</t>
  </si>
  <si>
    <t>MP SAN MARCOS</t>
  </si>
  <si>
    <t>MP SAN IGNACIO</t>
  </si>
  <si>
    <t>% DE INVERSIÓN POR PROVINCIA EN EDUCACIÓN AMBIENTAL</t>
  </si>
  <si>
    <t>MP SAN PABLO</t>
  </si>
  <si>
    <t>MP CONYUMAZA</t>
  </si>
  <si>
    <t xml:space="preserve">LEYENDA </t>
  </si>
  <si>
    <t>0.1 % -10%</t>
  </si>
  <si>
    <t>10.1 % - 20%</t>
  </si>
  <si>
    <t xml:space="preserve">20.1 % - 100% </t>
  </si>
  <si>
    <t xml:space="preserve">01 inspección </t>
  </si>
  <si>
    <t>01 PLANEFA aprobado y ejecutado</t>
  </si>
  <si>
    <t>01 plan de capacitación aprobado y ejecutado</t>
  </si>
  <si>
    <t>10 (parques y plazuelas)</t>
  </si>
  <si>
    <t>Instalación de viveros forestales en el centro experimental y de capacitación municipal</t>
  </si>
  <si>
    <t>20 000 plantones forestales</t>
  </si>
  <si>
    <t>Plan de acondicionamiento territorial que cuenta con las áreas de conservación ambiental en elaboración</t>
  </si>
  <si>
    <t>22.42 tn/día</t>
  </si>
  <si>
    <t>% DE INVERSIÓN POR PROVINCIA EN RRSS</t>
  </si>
  <si>
    <t>MP CELENDIN</t>
  </si>
  <si>
    <t xml:space="preserve">MP SANTA CRUZ </t>
  </si>
  <si>
    <t>MP CONTUMAZA</t>
  </si>
  <si>
    <t>SAN MARCOS</t>
  </si>
  <si>
    <t>SAN IGNACIO</t>
  </si>
  <si>
    <t>% DE INVERSIÓN POR PROVINCIA EN FISCALIZACION AMBIENTAL</t>
  </si>
  <si>
    <t>MP CONTUMAZÁ</t>
  </si>
  <si>
    <t xml:space="preserve"> DIVERSIDAD BIOLÓGICA</t>
  </si>
  <si>
    <t>% DE INVERSIÓN POR PROVINCIA EN CC</t>
  </si>
  <si>
    <t>MNP SAN MIGUEL</t>
  </si>
  <si>
    <t>/</t>
  </si>
  <si>
    <t>MATRIZ DE PRIORIZACIÓN DE PROBLEMAS AMBIENTALES DEL AMBITO REGIONAL DE CAJAMARCA</t>
  </si>
  <si>
    <t>AMBITOS TEMÁTICOS DEL SRGA</t>
  </si>
  <si>
    <t>SUB TEMAS</t>
  </si>
  <si>
    <t>IDENTIFICACIÓN DE PROBLEMAS AMBIENTALES REGIONALES</t>
  </si>
  <si>
    <t>PRIORIZACIÓN DE PROBLEMAS</t>
  </si>
  <si>
    <t>DETERMINACIÓN DE OBJETIVOS</t>
  </si>
  <si>
    <t>JERARQUIZACIÓN</t>
  </si>
  <si>
    <t>PROPUESTA RUTA ESTRATÉGICA</t>
  </si>
  <si>
    <t>Necesidades</t>
  </si>
  <si>
    <t>Obstáculos</t>
  </si>
  <si>
    <t>Problema Ambiental Regional</t>
  </si>
  <si>
    <t>Actores involucrados</t>
  </si>
  <si>
    <t>Orden de Prioridad</t>
  </si>
  <si>
    <t>Problema</t>
  </si>
  <si>
    <t>Objetivos</t>
  </si>
  <si>
    <t>Vinculación con la PNA</t>
  </si>
  <si>
    <t>Marca X si representa  medio</t>
  </si>
  <si>
    <t>Marca X si representa  resultado</t>
  </si>
  <si>
    <t xml:space="preserve"> Objetivo Estratégico Regional (OER)</t>
  </si>
  <si>
    <t>Acción Estratégica Regionales (AER)</t>
  </si>
  <si>
    <t>Indicador del OER</t>
  </si>
  <si>
    <t>Indicador de las AER</t>
  </si>
  <si>
    <t xml:space="preserve">Meta al 2030 </t>
  </si>
  <si>
    <t>Información ambiental Regional</t>
  </si>
  <si>
    <t xml:space="preserve"> Hace falta que la Plataforma de Información este actualizada                     </t>
  </si>
  <si>
    <t>- Las entidades y organos que generan información ambiental en la región, no la disponen en medios digitales y/o formatos estandarizados para su disposición e intercambio.                                                            - Limitada gestión de la información ambiental                                                          - Limitada disponibilidad de información ambiental relevante, oportuna y de calidad.</t>
  </si>
  <si>
    <r>
      <t xml:space="preserve">Limitado acceso directo por parte de la ciudadanía  a la información ambiental </t>
    </r>
    <r>
      <rPr>
        <sz val="14"/>
        <color theme="1"/>
        <rFont val="Arial Narrow"/>
        <family val="2"/>
      </rPr>
      <t xml:space="preserve"> </t>
    </r>
  </si>
  <si>
    <t xml:space="preserve">GORE Cajamarca: GRRNGMA, GRDE, DREM, DRA, DRT, DIREPRO, Órganos Desconcentrados de OEFA, ANA, SERNANP, SERFOR en Cajamarca, Gobiernos Locales de Cajamarca, Universidades, ONGs, Consultoras Ambientales </t>
  </si>
  <si>
    <t>Mejorar el acceso directo por parte de la ciudadanía  a la información ambiental actualizada y de interes.</t>
  </si>
  <si>
    <t>X</t>
  </si>
  <si>
    <t>_________</t>
  </si>
  <si>
    <r>
      <t xml:space="preserve">* 'Mejorar el acceso directo por parte de la ciudadanía  a la información ambiental actualizada y de interes.                                                                                                                                                                                              </t>
    </r>
    <r>
      <rPr>
        <sz val="14"/>
        <color rgb="FF002060"/>
        <rFont val="Arial Narrow"/>
        <family val="2"/>
      </rPr>
      <t>'*Consolidar el Sistema Regional de Información Ambiental (SIAR), brindando el acceso libre y efectivo a la información.</t>
    </r>
    <r>
      <rPr>
        <sz val="14"/>
        <color theme="1"/>
        <rFont val="Arial Narrow"/>
        <family val="2"/>
      </rPr>
      <t xml:space="preserve">
</t>
    </r>
  </si>
  <si>
    <t>* N° de visitas al SIAR que acceden a información ambiental solicitada / * N° de entidades regionales y órganos desconcentrados en la región que disponen información ambiental solicitada por la ciudadanía en plataformas digitales  * SIAR actualizado y aprobado.                      * Porcentaje de capitales de los GL provinciales integrados al SIAR y conectadas a la red.                                      * Sistemas de información temáticos integrados al SIAR.</t>
  </si>
  <si>
    <t>* XXXXX visitas al SIAR                                                                      *XX de entidades y/o organos desconcentrados *Se consolida el SIAR en
 el 70% de las provincias, las cuáles cuentan o implementan
sistemas de información ambiental,
en sus ámbitos
correspondientes con la
integración de los principales sistemas de información temáticos.</t>
  </si>
  <si>
    <t xml:space="preserve">FISCALIZACIÓN AMBIENTAL  </t>
  </si>
  <si>
    <t xml:space="preserve">*Supervisión y fiscalización ambiental                                                          </t>
  </si>
  <si>
    <t xml:space="preserve">*Se necesita un adecuado Presupuesto para las supervisión y fiscalización en materia  ambiental.                                                                                                        </t>
  </si>
  <si>
    <t xml:space="preserve">- Baja implementación y ejecución del PLANEFA por el GORE y algunas Gobiernos Locales                                                                     '-'Falta de compromiso en la implementación, ejecución  y reporte del PLANEFA , por parte de las instituciones involucradas.                                                          - 'Vacios legales de la reglamentación para una adecuada fiscalización      </t>
  </si>
  <si>
    <t xml:space="preserve">*Limitado control  de la degradacIon ambiental </t>
  </si>
  <si>
    <t>Gobiernos locales, DIRESA, DREM, DIREPRO, DIRCETUR, OEFA</t>
  </si>
  <si>
    <t xml:space="preserve">Mejorar el control y la supervisión de la degradacIon ambiental de las actividades productivas </t>
  </si>
  <si>
    <r>
      <t xml:space="preserve">* Mejorar el control de la degradacIon ambiental de las actividades productivas.                                                                                                                                                                                          * Mejorar el equipamiento para monitoreo de la degradacion ambiental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2060"/>
        <rFont val="Arial Narrow"/>
        <family val="2"/>
      </rPr>
      <t xml:space="preserve">'*Fortalecer el ejercicio de la Fiscalización Ambiental y los mecanismos de participación en la región.
*Aumentar el Número supervisiones y fiscalizaciones ambientales  a ejecutarse en los  PLANEFA                                                                                              </t>
    </r>
  </si>
  <si>
    <t>* Normas aprobadas e implementación.
* Porcentaje de implementación del PLANEFA.</t>
  </si>
  <si>
    <t xml:space="preserve">* Implementación del
100% del PLANEFA.
</t>
  </si>
  <si>
    <t xml:space="preserve">*Mayor Presupuesto para las supervisión y fiscalización en materia  ambiental.                                                       </t>
  </si>
  <si>
    <t xml:space="preserve">*Deficit en el número de profesionales capacitados para la supervisión y fiscalización ambiental.                                   </t>
  </si>
  <si>
    <t xml:space="preserve">
</t>
  </si>
  <si>
    <r>
      <t>* M</t>
    </r>
    <r>
      <rPr>
        <b/>
        <sz val="14"/>
        <color rgb="FF002060"/>
        <rFont val="Arial Narrow"/>
        <family val="2"/>
      </rPr>
      <t>inería informal.</t>
    </r>
  </si>
  <si>
    <r>
      <t xml:space="preserve">* Limitado Presupuesto para las supervisión y fiscalización en materia  ambiental.                                                           '*Deficit en el número de profesionales capacitados para la supervisión y fiscalización ambiental.  </t>
    </r>
    <r>
      <rPr>
        <sz val="14"/>
        <color rgb="FF002060"/>
        <rFont val="Arial Narrow"/>
        <family val="2"/>
      </rPr>
      <t xml:space="preserve">  </t>
    </r>
    <r>
      <rPr>
        <sz val="14"/>
        <color theme="1"/>
        <rFont val="Arial Narrow"/>
        <family val="2"/>
      </rPr>
      <t xml:space="preserve">                                                   </t>
    </r>
  </si>
  <si>
    <t xml:space="preserve">*'  Deficiente conocimiento de la normativa  de supervisión, fiscalización  y sanción en materia ambiental por parte de los administrados.                                               *  Deficiente proceso de identificación, supervisión   fiscalización y sanción de zonas donde se desarrolla  pequeña minería y minería artesanal.                                                                     * Falta de compromiso de la implementación, ejecución  y reporte del PLANEFA .                       * Contexto de la pandemia CoVid 19 que limita una fiscalización directa y presencial                </t>
  </si>
  <si>
    <t>Limitado control  de degradacion de componentes ambientales por actividades mineras no formalizadas e ilegales</t>
  </si>
  <si>
    <t>Gobiernos locales, DIRESA, DREM, DIREPRO, DIRCETUR, OEFA, FEMA, PNP, Pequeños Mineros y Mineros Artesanales, y mineros informales</t>
  </si>
  <si>
    <t>Limitado control del Aumento de degradacion de componentes ambientales por actividades mineras no formalizadas e ilegales</t>
  </si>
  <si>
    <t>Mejorar el control de la degradacion de componentes ambientales por actividades mineras no formalizadas</t>
  </si>
  <si>
    <r>
      <t xml:space="preserve">'Mejorar el control de la degradacion de componentes ambientales por actividades mineras no formalizadas                                                                                                                                                                        </t>
    </r>
    <r>
      <rPr>
        <sz val="14"/>
        <color rgb="FF002060"/>
        <rFont val="Arial Narrow"/>
        <family val="2"/>
      </rPr>
      <t>*Mejorar la gestión ambiental de la pequeña minería y minería  artesanal, contribuyendo a su formalización y control efectivo.</t>
    </r>
    <r>
      <rPr>
        <sz val="14"/>
        <color theme="1"/>
        <rFont val="Arial Narrow"/>
        <family val="2"/>
      </rPr>
      <t xml:space="preserve">
</t>
    </r>
  </si>
  <si>
    <t>*Número de normas legales y de documentos técnicos aprobados e implementados.                                 * Porcentaje de compromiso del IGAC en implementación.
*% de actividades implementadas de la Estrategia de implementación del proceso de la minería ilegal.</t>
  </si>
  <si>
    <t>*Contar con el Reporte de seguimiento y control de la remediación de los pasivos generados por la actividad minera artesanal y pequeña minería.</t>
  </si>
  <si>
    <t xml:space="preserve">*Falta de compromiso de la implementación, ejecución  y reporte del PLANEFA .                             </t>
  </si>
  <si>
    <t>CALIDAD AMBIENTAL (José Arturo)</t>
  </si>
  <si>
    <t xml:space="preserve">Aguas residuales                                                           
</t>
  </si>
  <si>
    <r>
      <t xml:space="preserve"> *Escaza capacidad operativa para el control de vertimientos en la fuente receptora                                         *No  existe  Mantenimiento de lnfraestructuras para el manejo de aguas residuales.                                                                                                                                           * No existen</t>
    </r>
    <r>
      <rPr>
        <strike/>
        <sz val="14"/>
        <color theme="1"/>
        <rFont val="Arial Narrow"/>
        <family val="2"/>
      </rPr>
      <t xml:space="preserve"> </t>
    </r>
    <r>
      <rPr>
        <sz val="14"/>
        <color theme="1"/>
        <rFont val="Arial Narrow"/>
        <family val="2"/>
      </rPr>
      <t xml:space="preserve">plantas de tratamientos de aguas residuales domésticas  en los diferentes gobiernos locales que cumplan con los estándares de calidad                                                                          +'Falta de Estudios de Tratabilidad de las diferentes tecnologías de tratamiento de aguas residuales                                            '* Las plantas de tratamiento no se cuentan con Laboratorio de analisis.                                                                  * Falta de Línea base de la situación de los cursos de aguas                                                                       </t>
    </r>
  </si>
  <si>
    <t>*La Inadecuada articulación institucional afecta en la mejora de infraestructura y capacitaciones.                                               *Continuidad del vertimiento de aguas residuales en lo cuerpos de agua                                                            * Obras de planta de tratamiento  iniciadas no se concluyen y no cuentan con certificación ambiental EIA (No son recibidas, y estan abandonadas)                                                                            * Falta articular aportes de investigación del entorno académico a la implementación tecnologias para tratamiento de agua residual                                                                                    * Falta de participación de los actores involucrados en la calidad de aguas residuales en espacios participativos para la gestión ambiental                                                                                    * Falta de Profesionales que manejen el tratamiento de aguas residuales                                                                 - Debil normatividad en LMP (uso de P y N)</t>
  </si>
  <si>
    <t>Gobiernos locales, DREM,  ANA, AAA, ALAs, OEFA, EPSS, JAAS, Junta de Regantes, Universidades, Institutos</t>
  </si>
  <si>
    <t xml:space="preserve">Reducir la contamInacion de las fuentes de agua          </t>
  </si>
  <si>
    <t>4. Reducir la contaminación atmosférica de aguas marinas y continentales y suelos,</t>
  </si>
  <si>
    <t xml:space="preserve">Reducir la contamInacion de las fuentes de agua  </t>
  </si>
  <si>
    <r>
      <t>*Asegurar la cobertura total del tratamiento y reuso de las aguas residuales en el ámbito urbano y ampliar su cobertura al ambito rural                                                                                         +Mejorar la</t>
    </r>
    <r>
      <rPr>
        <strike/>
        <sz val="14"/>
        <color rgb="FF002060"/>
        <rFont val="Arial Narrow"/>
        <family val="2"/>
      </rPr>
      <t xml:space="preserve"> Inadecuada </t>
    </r>
    <r>
      <rPr>
        <sz val="14"/>
        <color rgb="FF002060"/>
        <rFont val="Arial Narrow"/>
        <family val="2"/>
      </rPr>
      <t>infraestructura para el manejo de aguas residuales.(no es una acciòn)</t>
    </r>
  </si>
  <si>
    <r>
      <rPr>
        <sz val="14"/>
        <color rgb="FFFF0000"/>
        <rFont val="Arial Narrow"/>
        <family val="2"/>
      </rPr>
      <t>Nùmero de Tratamiento de Aguas residuales urbanas.</t>
    </r>
    <r>
      <rPr>
        <sz val="14"/>
        <color theme="1"/>
        <rFont val="Arial Narrow"/>
        <family val="2"/>
      </rPr>
      <t xml:space="preserve">                         '</t>
    </r>
    <r>
      <rPr>
        <sz val="14"/>
        <color rgb="FFFF0000"/>
        <rFont val="Arial Narrow"/>
        <family val="2"/>
      </rPr>
      <t xml:space="preserve">Nùmero de Tratamiento de Aguas residuales urbanas CON NUEVA TECNOLOGIA                           Nùmero de capacitaciones a los especialistas                                          Nùmero de Plantas de Aguas Reciduales en funcionamiento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Arial Narrow"/>
        <family val="2"/>
      </rPr>
      <t xml:space="preserve">   </t>
    </r>
  </si>
  <si>
    <t xml:space="preserve">Contar con  65% de  Tratamiento de Aguas Residuales en la Region
Tener plantas de tratamiento con nueva tecnología.
Contar con el 70% de personas capacitadas en gestión de Aguas Residuales.                                               60 % de Personal capacitado                </t>
  </si>
  <si>
    <t xml:space="preserve">Aire </t>
  </si>
  <si>
    <t>*'No existe  Identificacion de fuentes y actividades emisoras de gases contaminantes (fijas y móviles).                                                * 'No se cuenta con  Planes de Acción implementado que cumplan con los ECAs para el Aire.                                                  * 'No existen proyectos referidos a captura de carbono.                                                           + Escazos equipos para el monitoreo de la calidad del aire                                                  * Falta de Mantenimiento de los equipos de monitoreo existentes</t>
  </si>
  <si>
    <t>Deficiente fiscalización y operativización de normas locales y regionales que regulen emisiones gaseosas.                                                             - Falta de medidas que promuevan la movilidad sostenible (ciclovias, transporte masivo)</t>
  </si>
  <si>
    <r>
      <t xml:space="preserve">ContamInacion del aire en areas urbanas   </t>
    </r>
    <r>
      <rPr>
        <sz val="14"/>
        <color theme="1"/>
        <rFont val="Arial Narrow"/>
        <family val="2"/>
      </rPr>
      <t xml:space="preserve">                </t>
    </r>
  </si>
  <si>
    <r>
      <t xml:space="preserve">Gobiernos locales,DREM,  OEFA, </t>
    </r>
    <r>
      <rPr>
        <sz val="14"/>
        <rFont val="Arial Narrow"/>
        <family val="2"/>
      </rPr>
      <t xml:space="preserve">DIREPRO, Gremio de Transportistas, </t>
    </r>
  </si>
  <si>
    <t xml:space="preserve">Reducir la contamInacion del aire en areas urbanas        </t>
  </si>
  <si>
    <t>Reducir la contamInacion del aire en areas urbanas</t>
  </si>
  <si>
    <t xml:space="preserve">*Prevenir y controlar la contaminación atmosférica .                                       Aumento de monitoreo de aire  </t>
  </si>
  <si>
    <r>
      <t>%</t>
    </r>
    <r>
      <rPr>
        <sz val="14"/>
        <color rgb="FF002060"/>
        <rFont val="Arial"/>
        <family val="2"/>
      </rPr>
      <t xml:space="preserve"> de zonas urbanas con niveles de calidad del aire en los estándares adecuados</t>
    </r>
  </si>
  <si>
    <t>Número de provincias con Planes de Acción implementados y que
cumplan los ECA para aire.</t>
  </si>
  <si>
    <t>Contar con Ordenamiento vehicular.
Plan de captura de carbono urbano .                           Contar con un  Marco normativo.</t>
  </si>
  <si>
    <t>Pasivos ambientales</t>
  </si>
  <si>
    <t xml:space="preserve">Limitada Identificacion de tipos de Pasivos Ambientales                                                                * Escazos Planes de remediacion de  de Pasivos Ambientales.                                                                    *No existe  Estrategia Regional de Remediacion de Pasivos Ambientales      </t>
  </si>
  <si>
    <t>* No se cumple protocolos para manejo adecuado de pasivos.                                                         * El 45 % de pasivos no cuentan con responsables ni con estudios ambientales                                                                                * Deficiente proceso de asignación presupuestal para la remediación de pasivos ambientales                                                            * En algunos casos la población se opone a las acciones para la remediación ambiental (intereses propios)</t>
  </si>
  <si>
    <t>Limitada recuperacion de los espacios degradados  por pasivos ambientales MINEROS</t>
  </si>
  <si>
    <t xml:space="preserve">Gobiernos Locales, DREM,  OEFA </t>
  </si>
  <si>
    <r>
      <t xml:space="preserve">*Mejorar </t>
    </r>
    <r>
      <rPr>
        <sz val="14"/>
        <rFont val="Arial Narrow"/>
        <family val="2"/>
      </rPr>
      <t xml:space="preserve"> la recuperacion de espacios degradados</t>
    </r>
  </si>
  <si>
    <t>Mejorar la recuperacion de espacios degradados</t>
  </si>
  <si>
    <t>*Concertar, formular e implementar la Estrategia Regional de Remediación de Pasivos Ambientales.</t>
  </si>
  <si>
    <t>% de pasivos ambientales desaparecidos</t>
  </si>
  <si>
    <t>% de actividades de la Estrategia Regional de Remediación de Pasivos Ambientales implementados.  
Número de Planes de Descontaminación elaborados y aprobados.
Número de Planes de Descontaminación implementados.</t>
  </si>
  <si>
    <t>El 35% de Pasivos Ambientales
han desaparecido (Biorremediación).
Cumplimiento de la legislación.</t>
  </si>
  <si>
    <t>Residuos Sólidos</t>
  </si>
  <si>
    <t>´- No se dispone de presupuesto.                                            
- No se cuenta con  un programa de segregación integral de RRSS in situ. 
- No existe  un programa integral de tratamiento de residuos orgánicos urbanos e industriales.                                            - 'No se cuenta con rellenos sanitarios provinciales ni distritales que cumplan con la normativa                                                                      - Falta de tecnoclogía para acelerar el proceso de tratamiento de residuos sólidos (procesos de degradación de RRSS para convertirlos en compost)                                        - Limitada capacitación con respecto a las tecnologias para el tratamiento de RRSS segregación en fuente y disposición final.                                        - Falata conocer los impactos al ambiente de la falta de tratamiento de RRSS</t>
  </si>
  <si>
    <t xml:space="preserve">
- Los segregadores de RRSS realizan dicha actividad bajo condiciones insalubres y baja remuneración.                                   - 'No se realiza la recolección de los residuos de construcción por parte de quienes los generan.                                                     - No existe  educación ambiental en todos los niveles.                                                                                    - Ausencia de una Política de segregación en fuente                                                          - 'Carencia de espacios para disposición de los residuos hospitalarios.                                                                       - Falta de participación de los actores involucrados en el tratamiento de residuos sólidos en espacios participativos para la gestión ambiental                                                                                       - Falta de incentivos al ciudadano para involucrarse en el manejo sostenible de RRSS</t>
  </si>
  <si>
    <r>
      <t xml:space="preserve">Inadecuada gestión integral de los residuos sólidos </t>
    </r>
    <r>
      <rPr>
        <sz val="14"/>
        <color rgb="FF002060"/>
        <rFont val="Arial Narrow"/>
        <family val="2"/>
      </rPr>
      <t>no peligrosos</t>
    </r>
  </si>
  <si>
    <t>Gobiernos provinciales, distritales, OEFA, DIRESA, DRT, MTC, FEMA, PNP (Policia Ecologica), población, sociedad civil, Asociacion de Recicladores</t>
  </si>
  <si>
    <t xml:space="preserve">Asegurar el tratamiento y disposición final adecuados de los residuos sólidos </t>
  </si>
  <si>
    <t>* Diseñar e Implementar el Plan regional de Inversiones en la Gestión de RRSS.</t>
  </si>
  <si>
    <t xml:space="preserve"> * TM de Residuos Solidos Tratados y dispuestos adecuadamente                                        *% de los residuos
sólidos no reutilizables
son
tratados y dispuestos
adecuadamente.
</t>
  </si>
  <si>
    <t>% de actividades dell Plan regional de Inversiones en la Gestión de RRSS implementados.</t>
  </si>
  <si>
    <t xml:space="preserve">El 60% de los residuos
sólidos no reutilizables
son
tratados y dispuestos
adecuadamente.
</t>
  </si>
  <si>
    <t>Inadecuada gestión integral de los residuos sólidos peligrosos</t>
  </si>
  <si>
    <t>*No se cuenta con presupuesto para la implementación de programas en educación, cultura y ciudadanía  ambiental.                                                                                            * Limitadas capacidades operativas de las Instituciones educativas para implementar los programas de educación, cultura y ciudadanía ambiental.                                                                                      - Falta de difusión de la normatividad regional y nacional en educación ambiental</t>
  </si>
  <si>
    <t>_____________</t>
  </si>
  <si>
    <t xml:space="preserve">  Limitada conciencia y ciudadania ambiental.                                          </t>
  </si>
  <si>
    <t xml:space="preserve">DRE, UGEL´s, Institutos, Universidades, Organización de Voluntarios, Organizaciones Civiles, Empresas Privadas, GORE,Municipalidades provinciales y distritales, Medios de Comunicación, población en general, IIEE </t>
  </si>
  <si>
    <t xml:space="preserve"> Mejorar la sensibilizaciòn  y cultura ambiental para la protección de los recursos naturales y control de la calidad ambiental</t>
  </si>
  <si>
    <r>
      <t xml:space="preserve">* Mejorar la sensibilizaciòn y cultura ambiental para la protección de los recursos naturales y control de la calidad ambiental                                                                                      </t>
    </r>
    <r>
      <rPr>
        <sz val="14"/>
        <color rgb="FF002060"/>
        <rFont val="Arial Narrow"/>
        <family val="2"/>
      </rPr>
      <t>'*Fortalecer la aplicación del enfoque ambiental en las Instituciones Educativas en el marco de la educación para el desarrollo sostenible.</t>
    </r>
  </si>
  <si>
    <t>% de Programas de educación ambiental aprobados</t>
  </si>
  <si>
    <t>50% de I.E públicas y privadas de nivel inicial, primaria  y secunadaria implementann programas de educación ambiental.</t>
  </si>
  <si>
    <t>Evaluación de impacto ambiental (EIA)</t>
  </si>
  <si>
    <t xml:space="preserve"> Evaluación de impacto ambiental </t>
  </si>
  <si>
    <t>- Inadecuada capacidad logistica por parte de las consultoras para realizar la evaluacion de impacto ambiental                                                                                           - No existe equipos adecuados para evaluar los estudios de impacto ambiental (EsIA)</t>
  </si>
  <si>
    <t xml:space="preserve">* Limitado  acceso a  la informacion de los EsIA                                      *Estudios de impacto ambiental con información no precisa                                                                             *Proceso de desentralizacion de funciones  no concluido.                                                                                                           * Limitada transparencia para seleccionar las consultoras ambientales que realizan los EIA.                                                       - Limitado proceso de certificación ambiental por parte de las Direcciones Regionales.                                              - Limitado proceso de supervisión ambiental por parte de las Direcciones Regionales.                    </t>
  </si>
  <si>
    <t xml:space="preserve">Limitada capacidad para identificar, prevenir y gestionar los impactos ambientales de las inversiones publicas y privadas </t>
  </si>
  <si>
    <t>DREM, DIREPRO, CONSULTORAS AMBIENTALES, Sectores: PRODUCCION, MINERIA , MINAN,  OEFA , MINEN, SENACE, comunidades campesinas, ciudadanía, MINAGRI, ANA, SERNANP, MiNSA, SERFOR, FEMA.</t>
  </si>
  <si>
    <t xml:space="preserve">Mejorar la capacidad para prevenir y gestionar los impactos ambientales de las inversiones publicas y privadas </t>
  </si>
  <si>
    <r>
      <t xml:space="preserve">Mejorar la capacidad para prevenir y gestionar los </t>
    </r>
    <r>
      <rPr>
        <sz val="14"/>
        <color rgb="FFFF0000"/>
        <rFont val="Arial Narrow"/>
        <family val="2"/>
      </rPr>
      <t>impactos</t>
    </r>
    <r>
      <rPr>
        <sz val="14"/>
        <rFont val="Arial Narrow"/>
        <family val="2"/>
      </rPr>
      <t xml:space="preserve"> ambientales de las inversiones publicas y privadas </t>
    </r>
  </si>
  <si>
    <r>
      <t>*% de avance de los procesos de certificación ambiental                     *N</t>
    </r>
    <r>
      <rPr>
        <sz val="14"/>
        <color rgb="FF002060"/>
        <rFont val="Arial"/>
        <family val="2"/>
      </rPr>
      <t>°</t>
    </r>
    <r>
      <rPr>
        <sz val="8.9499999999999993"/>
        <color rgb="FF002060"/>
        <rFont val="Arial Narrow"/>
        <family val="2"/>
      </rPr>
      <t xml:space="preserve"> </t>
    </r>
    <r>
      <rPr>
        <sz val="14"/>
        <color rgb="FF002060"/>
        <rFont val="Arial Narrow"/>
        <family val="2"/>
      </rPr>
      <t>de proyectos de inversión con plan de manejo ambiental que vienen siendo implementados                                                               *N</t>
    </r>
    <r>
      <rPr>
        <sz val="14"/>
        <color rgb="FF002060"/>
        <rFont val="Arial"/>
        <family val="2"/>
      </rPr>
      <t>°</t>
    </r>
    <r>
      <rPr>
        <sz val="14"/>
        <color rgb="FF002060"/>
        <rFont val="Arial Narrow"/>
        <family val="2"/>
      </rPr>
      <t xml:space="preserve"> de EsIA con información precisa y puesta en las plataformas digitales</t>
    </r>
  </si>
  <si>
    <t>Áreas de Conservación</t>
  </si>
  <si>
    <t>Deficiente recuros económicos para la gestión de Áreas  de Conservación Regional                                                                                                                                                                                                            * Falta identificar la diversidad de RRNN en Cajamarca  a más detalle (Meso y Micro Zonificación)                                                                                          * Limitada implementación de los Planes de Manejo de Areas de Conservación</t>
  </si>
  <si>
    <t>*'Débil proceso de descentralización de funciones.                                                                                                            *Incremento de la presión antrópica sobre los ecosistemas Naturales.                                                                                        * Falta de promoción de ecoturismo</t>
  </si>
  <si>
    <t>RENAMA, FEMA, AGENCIAS AGRARIAS, POLICIA AMBIENTAL, SERFOR, SERNANP, OEFA, sociedad civil, población en general, Universidades, Instituciones Técnicas.</t>
  </si>
  <si>
    <t>Conservar la biodiversidad y valor ecologio  existente en la región</t>
  </si>
  <si>
    <t>Conservar la biodiversidad y valor ecologio de las areas  protegida existente en la región</t>
  </si>
  <si>
    <t>* 'Alcanzar la protección legal de los ecosistemas naturales en un plazo de 05 años.                                                                                                         *' Elaboración de expedientes técnicos que sustente la protección legal de los ecosistemas naturales.</t>
  </si>
  <si>
    <t>Areas protegidas (Ha)</t>
  </si>
  <si>
    <t>Ecosistemas regionales</t>
  </si>
  <si>
    <r>
      <t xml:space="preserve"> No se tiene planificadas ni implementado las acciones en Ecosistemas degradados </t>
    </r>
    <r>
      <rPr>
        <sz val="14"/>
        <color theme="1"/>
        <rFont val="Arial Narrow"/>
        <family val="2"/>
      </rPr>
      <t xml:space="preserve">identificados                                                                                  + No se cuenta con la actualización de los ecosistemas degradados                                                   - Falta implementar mecanismos como MERESE
</t>
    </r>
  </si>
  <si>
    <t xml:space="preserve">*Limitada restauración de ecosistemas degradados.                                                                                                *Limitada promoción del saneamientos físico y legal de las propiedades rurales.                                                                             * Falta identificar empresas que afectan los ecosistemas                                                                                                        * Quema de pastizales para la agricultura                                                                    </t>
  </si>
  <si>
    <t xml:space="preserve">RENAMA, FEMA, AGENCIAS AGRARIAS, POLICIA AMBIENTAL, SERFOR, SERNANP, OEFA, sociedad civil, población en general. </t>
  </si>
  <si>
    <r>
      <rPr>
        <sz val="14"/>
        <rFont val="Arial Narrow"/>
        <family val="2"/>
      </rPr>
      <t>Reducir la degradación de ecosistemas en el ámbito regional.</t>
    </r>
  </si>
  <si>
    <t>Reducir la degradación de ecosistemas en el ámbito regional.</t>
  </si>
  <si>
    <t>* Lograr la restauración del 30% de los ecosistemas degradados identificados en un largo plazo.                                                               * Elaboración y ejecución de proyectos y actividades de restauración de ecosistemas degradados</t>
  </si>
  <si>
    <t>Hectáreas restauradas</t>
  </si>
  <si>
    <t>RECURSOS HÍDRICOS</t>
  </si>
  <si>
    <t>Disponibilidad del recurso hídrico</t>
  </si>
  <si>
    <t>Limitada infraestrura verde para el almacenamiento natural del recurso hídrico.                                                                                          * Falta fomentar la conservación de ecosistemas acuaticos (Lagunas de Alto Perú)                                                                                                   - Falta inventario de recursos hidricos y fuentes de aguas para dar sostenibilidad</t>
  </si>
  <si>
    <t>*No se gestiona eficientemente el recurso hídrico considerando las temporadas de avenida y estiaje.                                                                                        *Escasez del recurso hídrico para los diversos usos                                                                                                         * Inadecuado tratamiento de aguas residuales Región Cajamarca.                                                                       * Falta de aprovechamiento sostenible de espacios para cosechas de aguas                                                                        * Limitada normatividad clara respecto a la cantidad del recurso hídrico a usar o verter (efectos en napa freática).</t>
  </si>
  <si>
    <t xml:space="preserve">RENAMA, ANA, ALA, DRAC, AGENCIAS AGRARIAS, SENAMHI, EPS, ORGANIZACIÓN DE USUSARIOS DE AGUA, sociedad civil, población en general, sociedad civil, población en general. </t>
  </si>
  <si>
    <r>
      <rPr>
        <sz val="14"/>
        <color rgb="FF002060"/>
        <rFont val="Arial Narrow"/>
        <family val="2"/>
      </rPr>
      <t xml:space="preserve">Asegurar la </t>
    </r>
    <r>
      <rPr>
        <sz val="14"/>
        <rFont val="Arial Narrow"/>
        <family val="2"/>
      </rPr>
      <t>disponibilidad del recurso hidrico para la sostenibilidad de los ecosistemas</t>
    </r>
  </si>
  <si>
    <t>* 'Identificar y acondicionar en un largo plazo los ecosistemas para favorecer la recarga hídrica y el almacenamiento natural del recurso hídrico.                                                                                                                                           *'Elaboración y ejecución de proyectos de regulación y recarga hídrica.</t>
  </si>
  <si>
    <t xml:space="preserve">* % de cuerpos de agua con disponibilidad hídrica en el ámbito regional                                                                                              * Hectáreas acondicionadas </t>
  </si>
  <si>
    <t>Temperatura y precipitaciones</t>
  </si>
  <si>
    <t>- Limitado acceso a datos históricos de temperaturas mínimas y máximas, y precipitaciones. 
- Escasa información cuantitativa sobre la variación de la temperatura en la Región Cajamarca, no permite una gestión sostenible de los recursos naturales.
- Escasa información sobre los cambios de intensidad y distribución espacial de las precipitaciones en la Región Cajamarca.                                                               - Falta más estaciones meteorológicas e hidrológicas automatizadas para generar mayor información climática en tiempo real, en cuencas prioritarias                                                                  - Falta de modelamientos para predecir el comportamiento climático en la región                                                       - Falta de Estrategia de Medidas de Mitigación y Adaptación (Estimación de GEI, y la generación de estos)</t>
  </si>
  <si>
    <t xml:space="preserve">Limitada planificación y gestión sostenible de los recursos naturales  en la región Cajamarca.                                                                                                  * Ocupacion de espacios frajiles ambientales
 </t>
  </si>
  <si>
    <t xml:space="preserve">Aumento de la vulnerabilidad climática de los ecosistemas a nivel regional          </t>
  </si>
  <si>
    <t>RENAMA, SENAMHI, ANA, ALA, DRAC, AGENCIAS AGRARIAS.</t>
  </si>
  <si>
    <r>
      <t xml:space="preserve">Dsiminuir la vulnerabilidad climática de los ecositemas en el ámbito regional </t>
    </r>
    <r>
      <rPr>
        <sz val="14"/>
        <rFont val="Arial Narrow"/>
        <family val="2"/>
      </rPr>
      <t xml:space="preserve">         </t>
    </r>
  </si>
  <si>
    <t xml:space="preserve">Dsiminuir la vulnerabilidad climática de los ecositemas en el ámbito regional </t>
  </si>
  <si>
    <t>* Implementar estaciones meteorológicas para el monitoreo y proyección meteorológicas.                                                                                                                                 * Implementar actas de intención con el sector privada para el uso de sistema de moniteros instaladas.                                                                                                                                                                                                   'Lograr en un mediano plazo la determinación  de la variación de las temperatura maximas y minimas, y las precipitaciones en la Región Cajamarca.                                                                                                                                    *'Análisis de consistencia y procesamiento de datos históricos de temperaturas y precipitaciones.</t>
  </si>
  <si>
    <r>
      <t>Has. d</t>
    </r>
    <r>
      <rPr>
        <sz val="14"/>
        <rFont val="Arial"/>
        <family val="2"/>
      </rPr>
      <t>e Ecosistemas con accciones de mitigación de cambio climático implementadas</t>
    </r>
  </si>
  <si>
    <t xml:space="preserve">Estaciones analizadas (variación de temperatura en °C y precipitaciones en mm) </t>
  </si>
  <si>
    <r>
      <t xml:space="preserve">25 Estaciones </t>
    </r>
    <r>
      <rPr>
        <i/>
        <sz val="14"/>
        <color rgb="FF002060"/>
        <rFont val="Arial Narrow"/>
        <family val="2"/>
      </rPr>
      <t>(es meta de la AET, falta señalar meta del OET)</t>
    </r>
  </si>
  <si>
    <t>* Potencialidades y limitaciones ambientales del territorio identificado con limitaciones para su aplicabilidad</t>
  </si>
  <si>
    <t>*Vacíos normativos para el uso del territorio, especialmente en ecosistemas frágiles (ejemplo: explotación de turba en la Jalca y Páramos)
*Vacío normativo para la gestión de cabeceras de cuenca.A la fecha no se tiene normado el proceso de Ordenamiento Territorial.
*Por Ley N° 30230 se quita carácter vinculante de la ZEE y OT.</t>
  </si>
  <si>
    <t xml:space="preserve">Inadecuado Uso y ocupación de ecosistemas y áreas de interes ambiental 
</t>
  </si>
  <si>
    <t>Congreso de la República; MINAM (Dirección General de Ordenamiento Territorial Ambiental); PCM (Unidad Funcional de OT y Gestión de Riesgo de Desastres); ANA; Gobierno Regional; Gobiernos Locales; Población.</t>
  </si>
  <si>
    <r>
      <rPr>
        <sz val="14"/>
        <rFont val="Arial Narrow"/>
        <family val="2"/>
      </rPr>
      <t xml:space="preserve">Optimizar el </t>
    </r>
    <r>
      <rPr>
        <sz val="14"/>
        <color theme="1"/>
        <rFont val="Arial Narrow"/>
        <family val="2"/>
      </rPr>
      <t xml:space="preserve">Uso y ocupación de ecosistemas y áreas de interes ambiental </t>
    </r>
  </si>
  <si>
    <r>
      <rPr>
        <sz val="14"/>
        <rFont val="Arial Narrow"/>
        <family val="2"/>
      </rPr>
      <t xml:space="preserve">* Optimizar el Uso y ocupación de ecosistemas y áreas de interes ambiental                                </t>
    </r>
    <r>
      <rPr>
        <sz val="14"/>
        <color rgb="FF002060"/>
        <rFont val="Arial Narrow"/>
        <family val="2"/>
      </rPr>
      <t xml:space="preserve">                                                                                                             * Formular e implementar el plan de ordenamiento territorial o plan de ordenamiento territorial ambiental                                                                                                                               * Contar con los estudios especializados y el Diagnóstico Integrado del Territorio.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</si>
  <si>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Asegurar el uso sostenible de las especies de flora y fauna terrestre y acuática</t>
  </si>
  <si>
    <t>5. Mejorar la gestión en el uso de sustancias químicas en actividades productivas,</t>
  </si>
  <si>
    <t xml:space="preserve">9. Incrementar las prácticas ecoeficientes y sostenibles de los actores empresariales, públicos y ciudadanos (incentivar el tránsito a una economía circular, ecoeficiente y sostenible), </t>
  </si>
  <si>
    <t xml:space="preserve">10. Reducir la emisión de gases de efecto invernadero de los sectores priorizados, </t>
  </si>
  <si>
    <t>PROBLEMAS AMBIENTALES</t>
  </si>
  <si>
    <t>GRAVEDAD
(1 al 3)</t>
  </si>
  <si>
    <t>ALCANCE
(1 al 3)</t>
  </si>
  <si>
    <t>MAGNITUD
(1 al 3)</t>
  </si>
  <si>
    <t>URGENCIA
(1 al 3)</t>
  </si>
  <si>
    <t>PUNTAJE TOTAL</t>
  </si>
  <si>
    <t>PRIORIZACIÓN</t>
  </si>
  <si>
    <t>INFORMACIÓN AMBIENTAL(Elvis)</t>
  </si>
  <si>
    <t>Limitado acceso directo por parte de la ciudadadnía  a la información ambiental actualizada y de interés.</t>
  </si>
  <si>
    <t>LEYENDA</t>
  </si>
  <si>
    <t>FISCALIZACIÓN AMBIENTAL (Karyn)</t>
  </si>
  <si>
    <t>Supervisión y fiscalización ambiental</t>
  </si>
  <si>
    <r>
      <t xml:space="preserve">Limitado control de la degradación ambiental </t>
    </r>
    <r>
      <rPr>
        <sz val="14"/>
        <color rgb="FF7030A0"/>
        <rFont val="Arial Narrow"/>
        <family val="2"/>
      </rPr>
      <t>por las actividades económicas que se ejecutan en el ámbito regional</t>
    </r>
  </si>
  <si>
    <t>BAJO</t>
  </si>
  <si>
    <t>MEDIO</t>
  </si>
  <si>
    <r>
      <t xml:space="preserve"> Mineria </t>
    </r>
    <r>
      <rPr>
        <b/>
        <sz val="12"/>
        <color rgb="FF7030A0"/>
        <rFont val="Arial Narrow"/>
        <family val="2"/>
      </rPr>
      <t>Informal</t>
    </r>
  </si>
  <si>
    <t>Limitado control  de degradación de componentes ambientales por actividades mineras no formalizadas</t>
  </si>
  <si>
    <t>ALTO</t>
  </si>
  <si>
    <t xml:space="preserve">Aguas residuales        </t>
  </si>
  <si>
    <t>Persistencia de la contaminación de fuentes de agua</t>
  </si>
  <si>
    <t>Contaminación del aire en áreas urbanas y vias interurbanas</t>
  </si>
  <si>
    <t>RESIDUOS SÓLIDOS (Elvis y Doris)</t>
  </si>
  <si>
    <t>Residuos Solidos</t>
  </si>
  <si>
    <t>Educación Ambiental</t>
  </si>
  <si>
    <t xml:space="preserve">  Limitada conciencia y ciudadania ambiental. </t>
  </si>
  <si>
    <t>EVALUACIÓN DE IMPACTO AMBIENTAL</t>
  </si>
  <si>
    <t>Evaluación de Impacto Ambiental</t>
  </si>
  <si>
    <t>Areas de Conservación</t>
  </si>
  <si>
    <r>
      <rPr>
        <strike/>
        <sz val="14"/>
        <rFont val="Arial Narrow"/>
        <family val="2"/>
      </rPr>
      <t>Baja</t>
    </r>
    <r>
      <rPr>
        <sz val="14"/>
        <rFont val="Arial Narrow"/>
        <family val="2"/>
      </rPr>
      <t xml:space="preserve"> </t>
    </r>
    <r>
      <rPr>
        <sz val="14"/>
        <color rgb="FF7030A0"/>
        <rFont val="Arial Narrow"/>
        <family val="2"/>
      </rPr>
      <t>Decremento de la</t>
    </r>
    <r>
      <rPr>
        <sz val="14"/>
        <rFont val="Arial Narrow"/>
        <family val="2"/>
      </rPr>
      <t xml:space="preserve"> disponibilidad del recurso hidrico para la sostenibilidad de los ecosistemas</t>
    </r>
  </si>
  <si>
    <t xml:space="preserve">Aumento de la vulnerabilidad climática de los ecosistemas a nivel regional    </t>
  </si>
  <si>
    <t>ORDENAMIENTO TERRITORIAL</t>
  </si>
  <si>
    <t xml:space="preserve">Ordenamiento Territorial </t>
  </si>
  <si>
    <t>Inadecuado Uso y ocupación de ecosistemas y áreas de interes ambiental</t>
  </si>
  <si>
    <t>PDRC</t>
  </si>
  <si>
    <t xml:space="preserve">Evaluación de impacto ambiental </t>
  </si>
  <si>
    <t>% DE INVERSIÓN POR PROVINCIA EN INFORMACIÓN AMBIENTAL</t>
  </si>
  <si>
    <t>% DE INVERSIÓN POR PROVINCIA EN CALIDAD AMBIENTAL</t>
  </si>
  <si>
    <t>% DE INVERSIÓN POR PROVINCIA EN RRHH</t>
  </si>
  <si>
    <t>% DE INVERSIÓN POR PROVINCIA EN OT</t>
  </si>
  <si>
    <t xml:space="preserve">MP SAN PABLO </t>
  </si>
  <si>
    <t>CALIDAD AMBNIENTAL</t>
  </si>
  <si>
    <t>RECURSO HIDRICO</t>
  </si>
  <si>
    <t>AMBITO TEMATICO</t>
  </si>
  <si>
    <t>% DEL MONTO EJECTADO POR AMBITO TEMATICO</t>
  </si>
  <si>
    <t>TOTAL S/</t>
  </si>
  <si>
    <t>MONTO EJECUTADO S/</t>
  </si>
  <si>
    <t>Ordenamiento Territorial</t>
  </si>
  <si>
    <t>Objetivo 1: Gestión Sostenible del agua, suelos, biodiversidad y ecosistemas vulnerables.</t>
  </si>
  <si>
    <t>Objetivo 3: Reucción de la contaminación ambiental</t>
  </si>
  <si>
    <t>Objetivo 2: Adaptación al cambio climático y reducción de la desertificación</t>
  </si>
  <si>
    <t>70% de implementación del PLANEFA 2021</t>
  </si>
  <si>
    <t>8 informes de atención a denucnias ambientales / Encuesta de satisfacción</t>
  </si>
  <si>
    <t>5 'Informes trimestrales al aplicativo OEFA/ 7 distritos con Planes de Acción implementados y que cumplan los ECA para ruido</t>
  </si>
  <si>
    <t>·  44 PAE acreditados./   120 eventos de capacitación (charlas y/o talleres) dirigidos a los PAE y/o docentes. / 2  REPORTES MINAM</t>
  </si>
  <si>
    <t xml:space="preserve">9 tn/dia de RRSS </t>
  </si>
  <si>
    <t xml:space="preserve">Mantenimiento de parques y jardines </t>
  </si>
  <si>
    <t>Limpieza pública</t>
  </si>
  <si>
    <t>MUNICIPALIDAD PROVINCIAL DE SAN MARCOS</t>
  </si>
  <si>
    <t xml:space="preserve">Mantenimiento diario de 6 parques y jardines por 8 personas asignadas, en poda de árboles, sembrado de gras, sembrado de plantas, pintado y señalización.
Parques y jardines:
- Plazuela 25 de abril
- Plazuela Huayobamba
- Plaza de Armas San Marcos
- Jardines Jr. Luna
- Jardines en la Av. 28 de julio
- Jardines en el Jr. Ramón Castillo
</t>
  </si>
  <si>
    <t>21 personas realizan la limpieza de espacios públicos, la cual se realiza diariamente por sectores.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</si>
</sst>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&quot;\ * #,##0.00_ ;_ &quot;S/&quot;\ * \-#,##0.00_ ;_ &quot;S/&quot;\ * &quot;-&quot;??_ ;_ @_ "/>
    <numFmt numFmtId="164" formatCode="&quot;S/&quot;\ #,##0.00"/>
    <numFmt numFmtId="165" formatCode="0.0%"/>
    <numFmt numFmtId="166" formatCode="&quot;S/.&quot;#,##0.00"/>
    <numFmt numFmtId="167" formatCode="&quot;S/&quot;#,##0.00"/>
    <numFmt numFmtId="168" formatCode="&quot;S/&quot;\ #,##0.0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1"/>
    </font>
    <font>
      <b/>
      <sz val="26"/>
      <name val="Times New Roman"/>
      <family val="1"/>
    </font>
    <font>
      <sz val="12"/>
      <color rgb="FF000000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8"/>
      <color theme="1"/>
      <name val="Times New Roman"/>
      <family val="1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sz val="14"/>
      <color rgb="FF002060"/>
      <name val="Arial Narrow"/>
      <family val="2"/>
    </font>
    <font>
      <b/>
      <sz val="14"/>
      <color rgb="FF002060"/>
      <name val="Arial Narrow"/>
      <family val="2"/>
    </font>
    <font>
      <strike/>
      <sz val="14"/>
      <color theme="1"/>
      <name val="Arial Narrow"/>
      <family val="2"/>
    </font>
    <font>
      <strike/>
      <sz val="14"/>
      <color rgb="FF002060"/>
      <name val="Arial Narrow"/>
      <family val="2"/>
    </font>
    <font>
      <sz val="14"/>
      <color rgb="FFFF0000"/>
      <name val="Arial Narrow"/>
      <family val="2"/>
    </font>
    <font>
      <sz val="14"/>
      <color theme="1"/>
      <name val="Calibri"/>
      <family val="2"/>
      <scheme val="minor"/>
    </font>
    <font>
      <sz val="14"/>
      <color rgb="FF002060"/>
      <name val="Arial"/>
      <family val="2"/>
    </font>
    <font>
      <b/>
      <sz val="14"/>
      <name val="Arial Narrow"/>
      <family val="2"/>
    </font>
    <font>
      <b/>
      <sz val="14"/>
      <name val="Calibri"/>
      <family val="2"/>
      <scheme val="minor"/>
    </font>
    <font>
      <sz val="8.9499999999999993"/>
      <color rgb="FF002060"/>
      <name val="Arial Narrow"/>
      <family val="2"/>
    </font>
    <font>
      <b/>
      <sz val="14"/>
      <color rgb="FF0070C0"/>
      <name val="Calibri"/>
      <family val="2"/>
      <scheme val="minor"/>
    </font>
    <font>
      <strike/>
      <sz val="14"/>
      <name val="Arial Narrow"/>
      <family val="2"/>
    </font>
    <font>
      <sz val="14"/>
      <name val="Arial"/>
      <family val="2"/>
    </font>
    <font>
      <i/>
      <sz val="14"/>
      <color rgb="FF002060"/>
      <name val="Arial Narrow"/>
      <family val="2"/>
    </font>
    <font>
      <sz val="11"/>
      <color rgb="FF000000"/>
      <name val="Calibri"/>
      <family val="2"/>
      <charset val="1"/>
    </font>
    <font>
      <sz val="14"/>
      <color rgb="FF000000"/>
      <name val="Arial Narrow"/>
      <family val="2"/>
      <charset val="1"/>
    </font>
    <font>
      <sz val="16"/>
      <color rgb="FF000000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4" tint="-0.249977111117893"/>
      <name val="Arial Narrow"/>
      <family val="2"/>
    </font>
    <font>
      <sz val="14"/>
      <color rgb="FF7030A0"/>
      <name val="Arial Narrow"/>
      <family val="2"/>
    </font>
    <font>
      <b/>
      <sz val="12"/>
      <color rgb="FF7030A0"/>
      <name val="Arial Narrow"/>
      <family val="2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FAD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F1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/>
  </cellStyleXfs>
  <cellXfs count="884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9" fontId="0" fillId="0" borderId="0" xfId="0" applyNumberFormat="1"/>
    <xf numFmtId="9" fontId="0" fillId="0" borderId="0" xfId="0" applyNumberFormat="1" applyAlignment="1">
      <alignment wrapText="1"/>
    </xf>
    <xf numFmtId="9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3" fillId="0" borderId="1" xfId="0" quotePrefix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8" borderId="8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vertical="center" wrapText="1"/>
    </xf>
    <xf numFmtId="0" fontId="15" fillId="0" borderId="0" xfId="0" applyFont="1"/>
    <xf numFmtId="0" fontId="4" fillId="2" borderId="5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wrapText="1"/>
    </xf>
    <xf numFmtId="0" fontId="4" fillId="15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quotePrefix="1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5" fontId="4" fillId="0" borderId="19" xfId="1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4" fillId="0" borderId="23" xfId="0" quotePrefix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quotePrefix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5" fontId="2" fillId="0" borderId="23" xfId="1" applyNumberFormat="1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166" fontId="4" fillId="0" borderId="23" xfId="0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166" fontId="4" fillId="0" borderId="1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6" fontId="4" fillId="0" borderId="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12" borderId="23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0" fontId="4" fillId="0" borderId="19" xfId="0" applyNumberFormat="1" applyFont="1" applyBorder="1" applyAlignment="1">
      <alignment horizont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0" fontId="4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3" xfId="0" applyBorder="1"/>
    <xf numFmtId="0" fontId="0" fillId="6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10" fontId="4" fillId="0" borderId="23" xfId="0" applyNumberFormat="1" applyFont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11" borderId="1" xfId="0" applyFont="1" applyFill="1" applyBorder="1"/>
    <xf numFmtId="0" fontId="17" fillId="17" borderId="1" xfId="0" applyFont="1" applyFill="1" applyBorder="1"/>
    <xf numFmtId="0" fontId="17" fillId="18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3" xfId="0" quotePrefix="1" applyFont="1" applyBorder="1" applyAlignment="1">
      <alignment vertical="center" wrapText="1"/>
    </xf>
    <xf numFmtId="166" fontId="4" fillId="0" borderId="23" xfId="0" applyNumberFormat="1" applyFont="1" applyFill="1" applyBorder="1" applyAlignment="1">
      <alignment horizontal="center" vertical="center"/>
    </xf>
    <xf numFmtId="0" fontId="0" fillId="0" borderId="43" xfId="0" applyBorder="1"/>
    <xf numFmtId="0" fontId="4" fillId="0" borderId="1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" fillId="0" borderId="6" xfId="0" applyFont="1" applyBorder="1" applyAlignment="1">
      <alignment wrapText="1"/>
    </xf>
    <xf numFmtId="10" fontId="4" fillId="0" borderId="6" xfId="0" applyNumberFormat="1" applyFont="1" applyBorder="1" applyAlignment="1">
      <alignment horizontal="center"/>
    </xf>
    <xf numFmtId="166" fontId="20" fillId="0" borderId="43" xfId="0" applyNumberFormat="1" applyFont="1" applyBorder="1" applyAlignment="1">
      <alignment horizontal="center" vertical="center"/>
    </xf>
    <xf numFmtId="10" fontId="20" fillId="17" borderId="24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4" fillId="0" borderId="23" xfId="0" quotePrefix="1" applyFont="1" applyBorder="1" applyAlignment="1">
      <alignment wrapText="1"/>
    </xf>
    <xf numFmtId="0" fontId="4" fillId="0" borderId="23" xfId="0" quotePrefix="1" applyFont="1" applyFill="1" applyBorder="1" applyAlignment="1">
      <alignment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3" xfId="0" quotePrefix="1" applyFont="1" applyBorder="1" applyAlignment="1">
      <alignment horizontal="left" wrapText="1"/>
    </xf>
    <xf numFmtId="164" fontId="4" fillId="0" borderId="19" xfId="2" applyNumberFormat="1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9" fontId="4" fillId="0" borderId="6" xfId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10" fontId="4" fillId="0" borderId="23" xfId="0" applyNumberFormat="1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164" fontId="20" fillId="0" borderId="43" xfId="0" applyNumberFormat="1" applyFont="1" applyBorder="1" applyAlignment="1">
      <alignment horizontal="center" vertical="center"/>
    </xf>
    <xf numFmtId="10" fontId="20" fillId="18" borderId="24" xfId="0" applyNumberFormat="1" applyFont="1" applyFill="1" applyBorder="1" applyAlignment="1">
      <alignment horizontal="center" vertical="center"/>
    </xf>
    <xf numFmtId="10" fontId="20" fillId="17" borderId="24" xfId="0" applyNumberFormat="1" applyFont="1" applyFill="1" applyBorder="1" applyAlignment="1">
      <alignment horizontal="center" vertical="center"/>
    </xf>
    <xf numFmtId="10" fontId="20" fillId="16" borderId="24" xfId="0" applyNumberFormat="1" applyFont="1" applyFill="1" applyBorder="1" applyAlignment="1">
      <alignment horizontal="center" vertical="center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left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4" fillId="0" borderId="6" xfId="0" quotePrefix="1" applyFont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0" fontId="4" fillId="0" borderId="19" xfId="0" quotePrefix="1" applyFont="1" applyBorder="1" applyAlignment="1">
      <alignment wrapText="1"/>
    </xf>
    <xf numFmtId="0" fontId="4" fillId="0" borderId="19" xfId="0" quotePrefix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164" fontId="20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Border="1" applyAlignment="1">
      <alignment horizontal="center" vertical="center"/>
    </xf>
    <xf numFmtId="10" fontId="20" fillId="16" borderId="24" xfId="1" applyNumberFormat="1" applyFont="1" applyFill="1" applyBorder="1" applyAlignment="1">
      <alignment horizontal="center" vertical="center" wrapText="1"/>
    </xf>
    <xf numFmtId="10" fontId="18" fillId="17" borderId="24" xfId="1" applyNumberFormat="1" applyFont="1" applyFill="1" applyBorder="1" applyAlignment="1">
      <alignment horizontal="center" vertical="center"/>
    </xf>
    <xf numFmtId="10" fontId="18" fillId="16" borderId="24" xfId="1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0" fontId="20" fillId="18" borderId="1" xfId="1" applyNumberFormat="1" applyFont="1" applyFill="1" applyBorder="1" applyAlignment="1">
      <alignment horizontal="center" vertical="center"/>
    </xf>
    <xf numFmtId="10" fontId="20" fillId="16" borderId="1" xfId="1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11" borderId="1" xfId="0" applyFont="1" applyFill="1" applyBorder="1" applyAlignment="1">
      <alignment horizontal="center" vertical="center" wrapText="1"/>
    </xf>
    <xf numFmtId="0" fontId="27" fillId="22" borderId="1" xfId="0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 vertical="center" wrapText="1"/>
    </xf>
    <xf numFmtId="0" fontId="27" fillId="25" borderId="1" xfId="0" applyFont="1" applyFill="1" applyBorder="1" applyAlignment="1">
      <alignment horizontal="center" vertical="center" wrapText="1"/>
    </xf>
    <xf numFmtId="0" fontId="27" fillId="20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24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6" fillId="0" borderId="1" xfId="0" quotePrefix="1" applyFont="1" applyFill="1" applyBorder="1" applyAlignment="1">
      <alignment horizontal="center" vertical="center" wrapText="1"/>
    </xf>
    <xf numFmtId="0" fontId="26" fillId="0" borderId="1" xfId="0" quotePrefix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left" vertical="center" wrapText="1"/>
    </xf>
    <xf numFmtId="0" fontId="30" fillId="0" borderId="1" xfId="0" quotePrefix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8" fillId="24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2" xfId="0" quotePrefix="1" applyFont="1" applyFill="1" applyBorder="1" applyAlignment="1">
      <alignment horizontal="left" vertical="center" wrapText="1"/>
    </xf>
    <xf numFmtId="0" fontId="29" fillId="0" borderId="2" xfId="0" quotePrefix="1" applyFont="1" applyFill="1" applyBorder="1" applyAlignment="1">
      <alignment horizontal="center" vertical="center" wrapText="1"/>
    </xf>
    <xf numFmtId="0" fontId="26" fillId="0" borderId="2" xfId="0" quotePrefix="1" applyFont="1" applyBorder="1" applyAlignment="1">
      <alignment horizontal="center" vertical="center" wrapText="1"/>
    </xf>
    <xf numFmtId="0" fontId="29" fillId="0" borderId="2" xfId="0" quotePrefix="1" applyFont="1" applyBorder="1" applyAlignment="1">
      <alignment horizontal="center" vertical="center" wrapText="1"/>
    </xf>
    <xf numFmtId="0" fontId="29" fillId="0" borderId="2" xfId="0" quotePrefix="1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center" vertical="center" wrapText="1"/>
    </xf>
    <xf numFmtId="0" fontId="26" fillId="0" borderId="1" xfId="0" quotePrefix="1" applyFont="1" applyBorder="1" applyAlignment="1">
      <alignment vertical="center" wrapText="1"/>
    </xf>
    <xf numFmtId="0" fontId="26" fillId="0" borderId="2" xfId="0" quotePrefix="1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26" fillId="0" borderId="3" xfId="0" quotePrefix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0" fontId="26" fillId="0" borderId="2" xfId="0" quotePrefix="1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quotePrefix="1" applyFont="1" applyFill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30" fillId="0" borderId="2" xfId="0" quotePrefix="1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9" fillId="0" borderId="1" xfId="0" quotePrefix="1" applyFont="1" applyBorder="1" applyAlignment="1">
      <alignment horizontal="left" vertical="center" wrapText="1"/>
    </xf>
    <xf numFmtId="0" fontId="37" fillId="18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quotePrefix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29" fillId="0" borderId="1" xfId="0" quotePrefix="1" applyFont="1" applyBorder="1" applyAlignment="1">
      <alignment vertical="center" wrapText="1"/>
    </xf>
    <xf numFmtId="0" fontId="40" fillId="0" borderId="1" xfId="0" quotePrefix="1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41" fillId="0" borderId="1" xfId="0" quotePrefix="1" applyFont="1" applyBorder="1" applyAlignment="1">
      <alignment horizontal="left" vertical="center" wrapText="1"/>
    </xf>
    <xf numFmtId="0" fontId="28" fillId="23" borderId="1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left"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28" fillId="27" borderId="22" xfId="0" applyFont="1" applyFill="1" applyBorder="1" applyAlignment="1">
      <alignment horizontal="center" vertical="center" wrapText="1"/>
    </xf>
    <xf numFmtId="0" fontId="28" fillId="27" borderId="23" xfId="0" applyFont="1" applyFill="1" applyBorder="1" applyAlignment="1">
      <alignment horizontal="center" vertical="center" wrapText="1"/>
    </xf>
    <xf numFmtId="0" fontId="37" fillId="27" borderId="23" xfId="0" applyFont="1" applyFill="1" applyBorder="1" applyAlignment="1">
      <alignment horizontal="center" vertical="center" wrapText="1"/>
    </xf>
    <xf numFmtId="0" fontId="37" fillId="27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6" fillId="0" borderId="23" xfId="0" quotePrefix="1" applyFont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/>
    </xf>
    <xf numFmtId="0" fontId="48" fillId="2" borderId="54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9" fillId="2" borderId="0" xfId="0" quotePrefix="1" applyFont="1" applyFill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6" fillId="0" borderId="6" xfId="0" quotePrefix="1" applyFont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/>
    </xf>
    <xf numFmtId="0" fontId="48" fillId="2" borderId="58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6" fillId="0" borderId="19" xfId="0" quotePrefix="1" applyFont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/>
    </xf>
    <xf numFmtId="0" fontId="48" fillId="2" borderId="4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/>
    </xf>
    <xf numFmtId="0" fontId="47" fillId="2" borderId="56" xfId="0" applyFont="1" applyFill="1" applyBorder="1" applyAlignment="1">
      <alignment horizontal="center" vertical="center"/>
    </xf>
    <xf numFmtId="0" fontId="37" fillId="24" borderId="5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37" fillId="24" borderId="59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53" xfId="0" applyFont="1" applyFill="1" applyBorder="1" applyAlignment="1">
      <alignment vertical="center"/>
    </xf>
    <xf numFmtId="0" fontId="0" fillId="0" borderId="22" xfId="0" applyFill="1" applyBorder="1"/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15" borderId="1" xfId="0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 vertical="center"/>
    </xf>
    <xf numFmtId="10" fontId="20" fillId="17" borderId="1" xfId="1" applyNumberFormat="1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20" fillId="0" borderId="1" xfId="2" applyNumberFormat="1" applyFont="1" applyBorder="1" applyAlignment="1">
      <alignment horizontal="center" vertical="center"/>
    </xf>
    <xf numFmtId="10" fontId="20" fillId="18" borderId="1" xfId="1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wrapText="1"/>
    </xf>
    <xf numFmtId="164" fontId="20" fillId="16" borderId="1" xfId="2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/>
    </xf>
    <xf numFmtId="10" fontId="20" fillId="16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/>
    <xf numFmtId="0" fontId="0" fillId="6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0" fontId="20" fillId="17" borderId="1" xfId="0" applyNumberFormat="1" applyFont="1" applyFill="1" applyBorder="1" applyAlignment="1">
      <alignment horizontal="center" vertical="center"/>
    </xf>
    <xf numFmtId="10" fontId="20" fillId="18" borderId="1" xfId="0" applyNumberFormat="1" applyFont="1" applyFill="1" applyBorder="1" applyAlignment="1">
      <alignment horizontal="center" vertical="center"/>
    </xf>
    <xf numFmtId="10" fontId="18" fillId="16" borderId="1" xfId="1" applyNumberFormat="1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7" fillId="24" borderId="1" xfId="0" applyFont="1" applyFill="1" applyBorder="1" applyAlignment="1">
      <alignment horizontal="center" vertical="center" wrapText="1"/>
    </xf>
    <xf numFmtId="0" fontId="27" fillId="19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 vertical="center" wrapText="1"/>
    </xf>
    <xf numFmtId="0" fontId="27" fillId="25" borderId="1" xfId="0" applyFont="1" applyFill="1" applyBorder="1" applyAlignment="1">
      <alignment horizontal="center" vertical="center" wrapText="1"/>
    </xf>
    <xf numFmtId="0" fontId="27" fillId="20" borderId="1" xfId="0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 wrapText="1"/>
    </xf>
    <xf numFmtId="0" fontId="28" fillId="18" borderId="3" xfId="0" applyFont="1" applyFill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4" xfId="0" quotePrefix="1" applyFont="1" applyBorder="1" applyAlignment="1">
      <alignment horizontal="center" vertical="center" wrapText="1"/>
    </xf>
    <xf numFmtId="0" fontId="28" fillId="24" borderId="2" xfId="0" applyFont="1" applyFill="1" applyBorder="1" applyAlignment="1">
      <alignment horizontal="center" vertical="center" wrapText="1"/>
    </xf>
    <xf numFmtId="0" fontId="28" fillId="24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23" borderId="1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49" fontId="29" fillId="0" borderId="2" xfId="0" quotePrefix="1" applyNumberFormat="1" applyFont="1" applyBorder="1" applyAlignment="1" applyProtection="1">
      <alignment horizontal="center" vertical="center" wrapText="1"/>
      <protection locked="0"/>
    </xf>
    <xf numFmtId="49" fontId="29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9" fillId="0" borderId="2" xfId="0" quotePrefix="1" applyFont="1" applyBorder="1" applyAlignment="1">
      <alignment horizontal="center" vertical="center" wrapText="1"/>
    </xf>
    <xf numFmtId="0" fontId="29" fillId="0" borderId="3" xfId="0" quotePrefix="1" applyFont="1" applyBorder="1" applyAlignment="1">
      <alignment horizontal="center" vertical="center" wrapText="1"/>
    </xf>
    <xf numFmtId="0" fontId="30" fillId="0" borderId="2" xfId="0" quotePrefix="1" applyFont="1" applyBorder="1" applyAlignment="1">
      <alignment horizontal="left" vertical="center" wrapText="1"/>
    </xf>
    <xf numFmtId="0" fontId="30" fillId="0" borderId="3" xfId="0" quotePrefix="1" applyFont="1" applyBorder="1" applyAlignment="1">
      <alignment horizontal="left" vertical="center" wrapText="1"/>
    </xf>
    <xf numFmtId="0" fontId="28" fillId="0" borderId="2" xfId="0" quotePrefix="1" applyFont="1" applyBorder="1" applyAlignment="1">
      <alignment horizontal="center" vertical="center" wrapText="1"/>
    </xf>
    <xf numFmtId="0" fontId="28" fillId="0" borderId="3" xfId="0" quotePrefix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7" fillId="28" borderId="1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6" fillId="0" borderId="18" xfId="0" quotePrefix="1" applyFont="1" applyBorder="1" applyAlignment="1">
      <alignment horizontal="center" vertical="center" wrapText="1"/>
    </xf>
    <xf numFmtId="0" fontId="26" fillId="0" borderId="4" xfId="0" quotePrefix="1" applyFont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horizontal="center" vertical="center"/>
    </xf>
    <xf numFmtId="0" fontId="48" fillId="2" borderId="59" xfId="0" applyFont="1" applyFill="1" applyBorder="1" applyAlignment="1">
      <alignment horizontal="center" vertical="center" wrapText="1"/>
    </xf>
    <xf numFmtId="0" fontId="48" fillId="2" borderId="34" xfId="0" applyFont="1" applyFill="1" applyBorder="1" applyAlignment="1">
      <alignment horizontal="center" vertical="center" wrapText="1"/>
    </xf>
    <xf numFmtId="0" fontId="48" fillId="2" borderId="42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48" fillId="2" borderId="41" xfId="0" applyFont="1" applyFill="1" applyBorder="1" applyAlignment="1">
      <alignment horizontal="center" vertical="center" wrapText="1"/>
    </xf>
    <xf numFmtId="0" fontId="48" fillId="2" borderId="5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6" fillId="0" borderId="2" xfId="0" quotePrefix="1" applyFont="1" applyBorder="1" applyAlignment="1">
      <alignment horizontal="center" vertical="center" wrapText="1"/>
    </xf>
    <xf numFmtId="0" fontId="26" fillId="0" borderId="18" xfId="0" quotePrefix="1" applyFont="1" applyBorder="1" applyAlignment="1">
      <alignment horizontal="center" vertical="center"/>
    </xf>
    <xf numFmtId="0" fontId="26" fillId="0" borderId="3" xfId="0" quotePrefix="1" applyFont="1" applyBorder="1" applyAlignment="1">
      <alignment horizontal="center" vertical="center"/>
    </xf>
    <xf numFmtId="0" fontId="26" fillId="0" borderId="4" xfId="0" quotePrefix="1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6" fillId="0" borderId="21" xfId="0" quotePrefix="1" applyFont="1" applyBorder="1" applyAlignment="1">
      <alignment horizontal="center" vertical="center" wrapText="1"/>
    </xf>
    <xf numFmtId="0" fontId="26" fillId="0" borderId="3" xfId="0" quotePrefix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19" borderId="59" xfId="0" applyFont="1" applyFill="1" applyBorder="1" applyAlignment="1">
      <alignment horizontal="center" vertical="center" wrapText="1"/>
    </xf>
    <xf numFmtId="0" fontId="27" fillId="19" borderId="67" xfId="0" applyFont="1" applyFill="1" applyBorder="1" applyAlignment="1">
      <alignment horizontal="center" vertical="center" wrapText="1"/>
    </xf>
    <xf numFmtId="0" fontId="27" fillId="19" borderId="16" xfId="0" applyFont="1" applyFill="1" applyBorder="1" applyAlignment="1">
      <alignment horizontal="center" vertical="center" wrapText="1"/>
    </xf>
    <xf numFmtId="0" fontId="27" fillId="19" borderId="57" xfId="0" applyFont="1" applyFill="1" applyBorder="1" applyAlignment="1">
      <alignment horizontal="center" vertical="center" wrapText="1"/>
    </xf>
    <xf numFmtId="0" fontId="27" fillId="19" borderId="53" xfId="0" applyFont="1" applyFill="1" applyBorder="1" applyAlignment="1">
      <alignment horizontal="center" vertical="center" wrapText="1"/>
    </xf>
    <xf numFmtId="0" fontId="27" fillId="19" borderId="6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15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3" xfId="1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/>
    </xf>
    <xf numFmtId="4" fontId="56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20" fillId="11" borderId="1" xfId="0" applyNumberFormat="1" applyFont="1" applyFill="1" applyBorder="1" applyAlignment="1">
      <alignment horizontal="center" vertical="center"/>
    </xf>
    <xf numFmtId="10" fontId="20" fillId="17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center" vertical="center" wrapText="1"/>
    </xf>
    <xf numFmtId="10" fontId="20" fillId="18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quotePrefix="1" applyFont="1" applyFill="1" applyBorder="1" applyAlignment="1">
      <alignment horizontal="center" vertical="center" wrapText="1"/>
    </xf>
    <xf numFmtId="0" fontId="4" fillId="0" borderId="21" xfId="0" quotePrefix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0" borderId="19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20" fillId="0" borderId="2" xfId="0" applyNumberFormat="1" applyFont="1" applyBorder="1" applyAlignment="1">
      <alignment horizontal="center" vertical="center"/>
    </xf>
    <xf numFmtId="166" fontId="20" fillId="0" borderId="3" xfId="0" applyNumberFormat="1" applyFont="1" applyBorder="1" applyAlignment="1">
      <alignment horizontal="center" vertical="center"/>
    </xf>
    <xf numFmtId="166" fontId="20" fillId="0" borderId="4" xfId="0" applyNumberFormat="1" applyFont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164" fontId="18" fillId="17" borderId="1" xfId="0" applyNumberFormat="1" applyFont="1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10" fontId="4" fillId="0" borderId="2" xfId="1" applyNumberFormat="1" applyFont="1" applyFill="1" applyBorder="1" applyAlignment="1">
      <alignment horizontal="center"/>
    </xf>
    <xf numFmtId="10" fontId="4" fillId="0" borderId="3" xfId="1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/>
    </xf>
    <xf numFmtId="0" fontId="0" fillId="6" borderId="1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0" fontId="20" fillId="18" borderId="28" xfId="0" applyNumberFormat="1" applyFont="1" applyFill="1" applyBorder="1" applyAlignment="1">
      <alignment horizontal="center" vertical="center"/>
    </xf>
    <xf numFmtId="10" fontId="20" fillId="18" borderId="29" xfId="0" applyNumberFormat="1" applyFont="1" applyFill="1" applyBorder="1" applyAlignment="1">
      <alignment horizontal="center" vertical="center"/>
    </xf>
    <xf numFmtId="10" fontId="20" fillId="18" borderId="3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quotePrefix="1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/>
    </xf>
    <xf numFmtId="165" fontId="4" fillId="0" borderId="21" xfId="1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5" xfId="0" quotePrefix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64" fontId="20" fillId="0" borderId="34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4" fillId="0" borderId="18" xfId="0" quotePrefix="1" applyFont="1" applyBorder="1" applyAlignment="1">
      <alignment horizontal="center" vertical="center"/>
    </xf>
    <xf numFmtId="10" fontId="20" fillId="17" borderId="36" xfId="1" applyNumberFormat="1" applyFont="1" applyFill="1" applyBorder="1" applyAlignment="1">
      <alignment horizontal="center" vertical="center"/>
    </xf>
    <xf numFmtId="10" fontId="20" fillId="17" borderId="38" xfId="1" applyNumberFormat="1" applyFont="1" applyFill="1" applyBorder="1" applyAlignment="1">
      <alignment horizontal="center" vertical="center"/>
    </xf>
    <xf numFmtId="10" fontId="20" fillId="17" borderId="40" xfId="1" applyNumberFormat="1" applyFont="1" applyFill="1" applyBorder="1" applyAlignment="1">
      <alignment horizontal="center" vertical="center"/>
    </xf>
    <xf numFmtId="10" fontId="20" fillId="11" borderId="36" xfId="1" applyNumberFormat="1" applyFont="1" applyFill="1" applyBorder="1" applyAlignment="1">
      <alignment horizontal="center" vertical="center"/>
    </xf>
    <xf numFmtId="10" fontId="20" fillId="11" borderId="38" xfId="1" applyNumberFormat="1" applyFont="1" applyFill="1" applyBorder="1" applyAlignment="1">
      <alignment horizontal="center" vertical="center"/>
    </xf>
    <xf numFmtId="10" fontId="20" fillId="11" borderId="40" xfId="1" applyNumberFormat="1" applyFont="1" applyFill="1" applyBorder="1" applyAlignment="1">
      <alignment horizontal="center" vertical="center"/>
    </xf>
    <xf numFmtId="10" fontId="20" fillId="17" borderId="28" xfId="1" applyNumberFormat="1" applyFont="1" applyFill="1" applyBorder="1" applyAlignment="1">
      <alignment horizontal="center" vertical="center"/>
    </xf>
    <xf numFmtId="10" fontId="20" fillId="17" borderId="29" xfId="1" applyNumberFormat="1" applyFont="1" applyFill="1" applyBorder="1" applyAlignment="1">
      <alignment horizontal="center" vertical="center"/>
    </xf>
    <xf numFmtId="10" fontId="20" fillId="17" borderId="30" xfId="1" applyNumberFormat="1" applyFont="1" applyFill="1" applyBorder="1" applyAlignment="1">
      <alignment horizontal="center" vertical="center"/>
    </xf>
    <xf numFmtId="10" fontId="20" fillId="0" borderId="28" xfId="0" applyNumberFormat="1" applyFont="1" applyBorder="1" applyAlignment="1">
      <alignment horizontal="center" vertical="center"/>
    </xf>
    <xf numFmtId="10" fontId="20" fillId="0" borderId="29" xfId="0" applyNumberFormat="1" applyFont="1" applyBorder="1" applyAlignment="1">
      <alignment horizontal="center" vertical="center"/>
    </xf>
    <xf numFmtId="10" fontId="20" fillId="0" borderId="30" xfId="0" applyNumberFormat="1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0" fontId="20" fillId="11" borderId="36" xfId="0" applyNumberFormat="1" applyFont="1" applyFill="1" applyBorder="1" applyAlignment="1">
      <alignment horizontal="center" vertical="center"/>
    </xf>
    <xf numFmtId="10" fontId="20" fillId="11" borderId="38" xfId="0" applyNumberFormat="1" applyFont="1" applyFill="1" applyBorder="1" applyAlignment="1">
      <alignment horizontal="center" vertical="center"/>
    </xf>
    <xf numFmtId="10" fontId="20" fillId="11" borderId="4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20" fillId="17" borderId="36" xfId="0" applyNumberFormat="1" applyFont="1" applyFill="1" applyBorder="1" applyAlignment="1">
      <alignment horizontal="center" vertical="center"/>
    </xf>
    <xf numFmtId="10" fontId="20" fillId="17" borderId="40" xfId="0" applyNumberFormat="1" applyFont="1" applyFill="1" applyBorder="1" applyAlignment="1">
      <alignment horizontal="center" vertical="center"/>
    </xf>
    <xf numFmtId="0" fontId="4" fillId="0" borderId="18" xfId="0" quotePrefix="1" applyFont="1" applyBorder="1" applyAlignment="1">
      <alignment horizontal="center" wrapText="1"/>
    </xf>
    <xf numFmtId="0" fontId="4" fillId="0" borderId="21" xfId="0" quotePrefix="1" applyFont="1" applyBorder="1" applyAlignment="1">
      <alignment horizontal="center" wrapText="1"/>
    </xf>
    <xf numFmtId="164" fontId="23" fillId="0" borderId="28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18" fillId="0" borderId="41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0" fontId="18" fillId="18" borderId="36" xfId="1" applyNumberFormat="1" applyFont="1" applyFill="1" applyBorder="1" applyAlignment="1">
      <alignment horizontal="center" vertical="center"/>
    </xf>
    <xf numFmtId="10" fontId="18" fillId="18" borderId="38" xfId="1" applyNumberFormat="1" applyFont="1" applyFill="1" applyBorder="1" applyAlignment="1">
      <alignment horizontal="center" vertical="center"/>
    </xf>
    <xf numFmtId="10" fontId="18" fillId="18" borderId="40" xfId="1" applyNumberFormat="1" applyFont="1" applyFill="1" applyBorder="1" applyAlignment="1">
      <alignment horizontal="center" vertical="center"/>
    </xf>
    <xf numFmtId="10" fontId="18" fillId="17" borderId="36" xfId="1" applyNumberFormat="1" applyFont="1" applyFill="1" applyBorder="1" applyAlignment="1">
      <alignment horizontal="center" vertical="center"/>
    </xf>
    <xf numFmtId="10" fontId="18" fillId="17" borderId="40" xfId="1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10" fontId="18" fillId="11" borderId="36" xfId="1" applyNumberFormat="1" applyFont="1" applyFill="1" applyBorder="1" applyAlignment="1">
      <alignment horizontal="center" vertical="center"/>
    </xf>
    <xf numFmtId="10" fontId="18" fillId="11" borderId="40" xfId="1" applyNumberFormat="1" applyFont="1" applyFill="1" applyBorder="1" applyAlignment="1">
      <alignment horizontal="center" vertical="center"/>
    </xf>
    <xf numFmtId="10" fontId="18" fillId="17" borderId="38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0" fontId="20" fillId="16" borderId="2" xfId="1" applyNumberFormat="1" applyFont="1" applyFill="1" applyBorder="1" applyAlignment="1">
      <alignment horizontal="center" vertical="center"/>
    </xf>
    <xf numFmtId="10" fontId="20" fillId="16" borderId="4" xfId="1" applyNumberFormat="1" applyFont="1" applyFill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0" fontId="20" fillId="16" borderId="3" xfId="1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0" fontId="20" fillId="16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52" fillId="0" borderId="2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53" fillId="0" borderId="1" xfId="0" applyNumberFormat="1" applyFont="1" applyBorder="1" applyAlignment="1">
      <alignment horizontal="center" vertical="center"/>
    </xf>
    <xf numFmtId="10" fontId="20" fillId="17" borderId="2" xfId="1" applyNumberFormat="1" applyFont="1" applyFill="1" applyBorder="1" applyAlignment="1">
      <alignment horizontal="center" vertical="center"/>
    </xf>
    <xf numFmtId="10" fontId="20" fillId="17" borderId="4" xfId="1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10" fontId="20" fillId="18" borderId="2" xfId="1" applyNumberFormat="1" applyFont="1" applyFill="1" applyBorder="1" applyAlignment="1">
      <alignment horizontal="center" vertical="center"/>
    </xf>
    <xf numFmtId="10" fontId="20" fillId="18" borderId="3" xfId="1" applyNumberFormat="1" applyFont="1" applyFill="1" applyBorder="1" applyAlignment="1">
      <alignment horizontal="center" vertical="center"/>
    </xf>
    <xf numFmtId="10" fontId="20" fillId="18" borderId="4" xfId="1" applyNumberFormat="1" applyFont="1" applyFill="1" applyBorder="1" applyAlignment="1">
      <alignment horizontal="center" vertical="center"/>
    </xf>
    <xf numFmtId="164" fontId="53" fillId="0" borderId="3" xfId="0" applyNumberFormat="1" applyFont="1" applyBorder="1" applyAlignment="1">
      <alignment horizontal="center" vertical="center"/>
    </xf>
    <xf numFmtId="164" fontId="53" fillId="0" borderId="4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10" fontId="55" fillId="17" borderId="5" xfId="1" applyNumberFormat="1" applyFont="1" applyFill="1" applyBorder="1" applyAlignment="1">
      <alignment horizontal="center"/>
    </xf>
    <xf numFmtId="10" fontId="55" fillId="17" borderId="8" xfId="1" applyNumberFormat="1" applyFont="1" applyFill="1" applyBorder="1" applyAlignment="1">
      <alignment horizontal="center"/>
    </xf>
    <xf numFmtId="10" fontId="55" fillId="18" borderId="5" xfId="1" applyNumberFormat="1" applyFont="1" applyFill="1" applyBorder="1" applyAlignment="1">
      <alignment horizontal="center"/>
    </xf>
    <xf numFmtId="10" fontId="55" fillId="18" borderId="8" xfId="1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center"/>
    </xf>
    <xf numFmtId="164" fontId="54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 2" xfId="3"/>
    <cellStyle name="Porcentaje" xfId="1" builtinId="5"/>
  </cellStyles>
  <dxfs count="10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CC"/>
      <color rgb="FFDDF1EC"/>
      <color rgb="FFF1DDE5"/>
      <color rgb="FFF2F0DC"/>
      <color rgb="FFDBFA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0"/>
  <sheetViews>
    <sheetView zoomScale="40" zoomScaleNormal="40" workbookViewId="0">
      <selection activeCell="K6" sqref="K6"/>
    </sheetView>
  </sheetViews>
  <sheetFormatPr baseColWidth="10" defaultRowHeight="18" x14ac:dyDescent="0.25"/>
  <cols>
    <col min="1" max="1" width="9.28515625" style="303" customWidth="1"/>
    <col min="2" max="2" width="46.85546875" style="303" customWidth="1"/>
    <col min="3" max="3" width="42" style="303" customWidth="1"/>
    <col min="4" max="4" width="46.140625" style="303" customWidth="1"/>
    <col min="5" max="5" width="48.140625" style="303" customWidth="1"/>
    <col min="6" max="6" width="27" style="303" customWidth="1"/>
    <col min="7" max="7" width="25.42578125" style="303" customWidth="1"/>
    <col min="8" max="8" width="15.85546875" style="303" customWidth="1"/>
    <col min="9" max="9" width="27.85546875" style="303" customWidth="1"/>
    <col min="10" max="10" width="23" style="303" customWidth="1"/>
    <col min="11" max="11" width="26.7109375" style="303" customWidth="1"/>
    <col min="12" max="12" width="21.140625" style="303" customWidth="1"/>
    <col min="13" max="13" width="24.42578125" style="303" customWidth="1"/>
    <col min="14" max="14" width="24.85546875" style="303" customWidth="1"/>
    <col min="15" max="15" width="70.140625" style="303" customWidth="1"/>
    <col min="16" max="16" width="36.42578125" style="303" customWidth="1"/>
    <col min="17" max="17" width="44.42578125" style="303" customWidth="1"/>
    <col min="18" max="18" width="49.7109375" style="303" customWidth="1"/>
    <col min="19" max="61" width="11.42578125" style="303"/>
    <col min="62" max="62" width="44.7109375" style="303" customWidth="1"/>
    <col min="63" max="105" width="11.42578125" style="303"/>
    <col min="106" max="106" width="10.5703125" style="303" customWidth="1"/>
    <col min="107" max="107" width="11.42578125" style="303" hidden="1" customWidth="1"/>
    <col min="108" max="108" width="68" style="303" customWidth="1"/>
    <col min="109" max="16384" width="11.42578125" style="303"/>
  </cols>
  <sheetData>
    <row r="1" spans="1:64" s="282" customFormat="1" x14ac:dyDescent="0.25">
      <c r="A1" s="451" t="s">
        <v>340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:64" s="282" customFormat="1" ht="0.75" customHeight="1" x14ac:dyDescent="0.25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</row>
    <row r="3" spans="1:64" s="282" customFormat="1" hidden="1" x14ac:dyDescent="0.25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</row>
    <row r="4" spans="1:64" s="283" customFormat="1" ht="49.5" customHeight="1" x14ac:dyDescent="0.25">
      <c r="A4" s="453" t="s">
        <v>7</v>
      </c>
      <c r="B4" s="454" t="s">
        <v>341</v>
      </c>
      <c r="C4" s="454" t="s">
        <v>342</v>
      </c>
      <c r="D4" s="455" t="s">
        <v>343</v>
      </c>
      <c r="E4" s="455"/>
      <c r="F4" s="455"/>
      <c r="G4" s="455"/>
      <c r="H4" s="456" t="s">
        <v>344</v>
      </c>
      <c r="I4" s="456"/>
      <c r="J4" s="457" t="s">
        <v>345</v>
      </c>
      <c r="K4" s="457"/>
      <c r="L4" s="458" t="s">
        <v>346</v>
      </c>
      <c r="M4" s="458"/>
      <c r="N4" s="459" t="s">
        <v>347</v>
      </c>
      <c r="O4" s="459"/>
      <c r="P4" s="459"/>
      <c r="Q4" s="459"/>
      <c r="R4" s="459"/>
    </row>
    <row r="5" spans="1:64" s="283" customFormat="1" ht="65.099999999999994" customHeight="1" x14ac:dyDescent="0.25">
      <c r="A5" s="453"/>
      <c r="B5" s="454"/>
      <c r="C5" s="454"/>
      <c r="D5" s="284" t="s">
        <v>348</v>
      </c>
      <c r="E5" s="284" t="s">
        <v>349</v>
      </c>
      <c r="F5" s="284" t="s">
        <v>350</v>
      </c>
      <c r="G5" s="284" t="s">
        <v>351</v>
      </c>
      <c r="H5" s="285" t="s">
        <v>352</v>
      </c>
      <c r="I5" s="285" t="s">
        <v>353</v>
      </c>
      <c r="J5" s="286" t="s">
        <v>354</v>
      </c>
      <c r="K5" s="286" t="s">
        <v>355</v>
      </c>
      <c r="L5" s="287" t="s">
        <v>356</v>
      </c>
      <c r="M5" s="287" t="s">
        <v>357</v>
      </c>
      <c r="N5" s="288" t="s">
        <v>358</v>
      </c>
      <c r="O5" s="288" t="s">
        <v>359</v>
      </c>
      <c r="P5" s="288" t="s">
        <v>360</v>
      </c>
      <c r="Q5" s="288" t="s">
        <v>361</v>
      </c>
      <c r="R5" s="288" t="s">
        <v>362</v>
      </c>
      <c r="BI5" s="289"/>
      <c r="BJ5" s="290"/>
      <c r="BK5" s="289"/>
      <c r="BL5" s="289"/>
    </row>
    <row r="6" spans="1:64" ht="222" customHeight="1" x14ac:dyDescent="0.25">
      <c r="A6" s="291">
        <v>1</v>
      </c>
      <c r="B6" s="292" t="s">
        <v>72</v>
      </c>
      <c r="C6" s="293" t="s">
        <v>363</v>
      </c>
      <c r="D6" s="294" t="s">
        <v>364</v>
      </c>
      <c r="E6" s="295" t="s">
        <v>365</v>
      </c>
      <c r="F6" s="294" t="s">
        <v>366</v>
      </c>
      <c r="G6" s="296" t="s">
        <v>367</v>
      </c>
      <c r="H6" s="297">
        <v>3</v>
      </c>
      <c r="I6" s="297" t="str">
        <f>F6</f>
        <v xml:space="preserve">Limitado acceso directo por parte de la ciudadanía  a la información ambiental  </v>
      </c>
      <c r="J6" s="297" t="s">
        <v>368</v>
      </c>
      <c r="K6" s="297" t="s">
        <v>74</v>
      </c>
      <c r="L6" s="298" t="s">
        <v>369</v>
      </c>
      <c r="M6" s="298"/>
      <c r="N6" s="299" t="s">
        <v>370</v>
      </c>
      <c r="O6" s="300" t="s">
        <v>371</v>
      </c>
      <c r="P6" s="301" t="s">
        <v>370</v>
      </c>
      <c r="Q6" s="302" t="s">
        <v>372</v>
      </c>
      <c r="R6" s="302" t="s">
        <v>373</v>
      </c>
      <c r="BI6" s="304"/>
      <c r="BJ6" s="305"/>
      <c r="BK6" s="304"/>
      <c r="BL6" s="304"/>
    </row>
    <row r="7" spans="1:64" ht="240.75" customHeight="1" x14ac:dyDescent="0.25">
      <c r="A7" s="306">
        <v>2</v>
      </c>
      <c r="B7" s="460" t="s">
        <v>374</v>
      </c>
      <c r="C7" s="307" t="s">
        <v>375</v>
      </c>
      <c r="D7" s="308" t="s">
        <v>376</v>
      </c>
      <c r="E7" s="308" t="s">
        <v>377</v>
      </c>
      <c r="F7" s="309" t="s">
        <v>378</v>
      </c>
      <c r="G7" s="310" t="s">
        <v>379</v>
      </c>
      <c r="H7" s="310">
        <v>3</v>
      </c>
      <c r="I7" s="311" t="s">
        <v>17</v>
      </c>
      <c r="J7" s="311" t="s">
        <v>380</v>
      </c>
      <c r="K7" s="297" t="s">
        <v>18</v>
      </c>
      <c r="L7" s="462" t="s">
        <v>369</v>
      </c>
      <c r="M7" s="462"/>
      <c r="N7" s="301" t="s">
        <v>370</v>
      </c>
      <c r="O7" s="312" t="s">
        <v>381</v>
      </c>
      <c r="P7" s="301" t="s">
        <v>370</v>
      </c>
      <c r="Q7" s="313" t="s">
        <v>382</v>
      </c>
      <c r="R7" s="314" t="s">
        <v>383</v>
      </c>
      <c r="BI7" s="304"/>
      <c r="BJ7" s="305"/>
      <c r="BK7" s="304"/>
      <c r="BL7" s="304"/>
    </row>
    <row r="8" spans="1:64" ht="59.25" hidden="1" customHeight="1" x14ac:dyDescent="0.25">
      <c r="A8" s="291">
        <v>4</v>
      </c>
      <c r="B8" s="461"/>
      <c r="C8" s="315"/>
      <c r="D8" s="294" t="s">
        <v>384</v>
      </c>
      <c r="E8" s="294" t="s">
        <v>385</v>
      </c>
      <c r="F8" s="294"/>
      <c r="G8" s="297" t="s">
        <v>379</v>
      </c>
      <c r="H8" s="297"/>
      <c r="I8" s="297"/>
      <c r="J8" s="316"/>
      <c r="K8" s="297"/>
      <c r="L8" s="463"/>
      <c r="M8" s="463"/>
      <c r="N8" s="317"/>
      <c r="O8" s="297"/>
      <c r="P8" s="318"/>
      <c r="Q8" s="302"/>
      <c r="R8" s="319" t="s">
        <v>386</v>
      </c>
      <c r="BI8" s="304"/>
      <c r="BJ8" s="305"/>
      <c r="BK8" s="304"/>
      <c r="BL8" s="304"/>
    </row>
    <row r="9" spans="1:64" ht="77.25" hidden="1" customHeight="1" x14ac:dyDescent="0.25">
      <c r="A9" s="291">
        <v>5</v>
      </c>
      <c r="B9" s="461"/>
      <c r="C9" s="315"/>
      <c r="D9" s="294" t="s">
        <v>384</v>
      </c>
      <c r="E9" s="294" t="s">
        <v>385</v>
      </c>
      <c r="F9" s="294"/>
      <c r="G9" s="297" t="s">
        <v>379</v>
      </c>
      <c r="H9" s="294"/>
      <c r="I9" s="294"/>
      <c r="J9" s="297"/>
      <c r="K9" s="297"/>
      <c r="L9" s="298"/>
      <c r="M9" s="298"/>
      <c r="N9" s="320"/>
      <c r="O9" s="297"/>
      <c r="P9" s="321"/>
      <c r="Q9" s="302"/>
      <c r="R9" s="322"/>
      <c r="BI9" s="304"/>
      <c r="BJ9" s="305"/>
      <c r="BK9" s="304"/>
      <c r="BL9" s="304"/>
    </row>
    <row r="10" spans="1:64" ht="252.75" customHeight="1" x14ac:dyDescent="0.25">
      <c r="A10" s="291">
        <v>3</v>
      </c>
      <c r="B10" s="461"/>
      <c r="C10" s="307" t="s">
        <v>387</v>
      </c>
      <c r="D10" s="295" t="s">
        <v>388</v>
      </c>
      <c r="E10" s="294" t="s">
        <v>389</v>
      </c>
      <c r="F10" s="323" t="s">
        <v>390</v>
      </c>
      <c r="G10" s="297" t="s">
        <v>391</v>
      </c>
      <c r="H10" s="294">
        <v>1</v>
      </c>
      <c r="I10" s="323" t="s">
        <v>392</v>
      </c>
      <c r="J10" s="299" t="s">
        <v>393</v>
      </c>
      <c r="K10" s="297" t="s">
        <v>18</v>
      </c>
      <c r="L10" s="298" t="s">
        <v>369</v>
      </c>
      <c r="M10" s="298"/>
      <c r="N10" s="301" t="s">
        <v>370</v>
      </c>
      <c r="O10" s="300" t="s">
        <v>394</v>
      </c>
      <c r="P10" s="301" t="s">
        <v>370</v>
      </c>
      <c r="Q10" s="302" t="s">
        <v>395</v>
      </c>
      <c r="R10" s="324" t="s">
        <v>396</v>
      </c>
      <c r="BI10" s="304"/>
      <c r="BJ10" s="305"/>
      <c r="BK10" s="304"/>
      <c r="BL10" s="304"/>
    </row>
    <row r="11" spans="1:64" ht="0.75" hidden="1" customHeight="1" x14ac:dyDescent="0.25">
      <c r="A11" s="291">
        <v>6</v>
      </c>
      <c r="B11" s="315" t="s">
        <v>65</v>
      </c>
      <c r="C11" s="315"/>
      <c r="D11" s="294" t="s">
        <v>397</v>
      </c>
      <c r="E11" s="294"/>
      <c r="F11" s="294"/>
      <c r="G11" s="325"/>
      <c r="H11" s="294"/>
      <c r="I11" s="311" t="s">
        <v>17</v>
      </c>
      <c r="J11" s="297"/>
      <c r="K11" s="297"/>
      <c r="L11" s="298"/>
      <c r="M11" s="298"/>
      <c r="N11" s="320"/>
      <c r="O11" s="297"/>
      <c r="P11" s="321"/>
      <c r="Q11" s="302"/>
      <c r="R11" s="322"/>
      <c r="BI11" s="304"/>
      <c r="BJ11" s="305"/>
      <c r="BK11" s="304"/>
      <c r="BL11" s="304"/>
    </row>
    <row r="12" spans="1:64" ht="261" customHeight="1" x14ac:dyDescent="0.25">
      <c r="A12" s="464">
        <v>4</v>
      </c>
      <c r="B12" s="460" t="s">
        <v>398</v>
      </c>
      <c r="C12" s="326" t="s">
        <v>399</v>
      </c>
      <c r="D12" s="327" t="s">
        <v>400</v>
      </c>
      <c r="E12" s="327" t="s">
        <v>401</v>
      </c>
      <c r="F12" s="309" t="s">
        <v>243</v>
      </c>
      <c r="G12" s="328" t="s">
        <v>402</v>
      </c>
      <c r="H12" s="329">
        <v>1</v>
      </c>
      <c r="I12" s="309" t="s">
        <v>243</v>
      </c>
      <c r="J12" s="310" t="s">
        <v>403</v>
      </c>
      <c r="K12" s="297" t="s">
        <v>404</v>
      </c>
      <c r="L12" s="330"/>
      <c r="M12" s="330" t="s">
        <v>369</v>
      </c>
      <c r="N12" s="311" t="s">
        <v>405</v>
      </c>
      <c r="O12" s="331" t="s">
        <v>406</v>
      </c>
      <c r="P12" s="310" t="s">
        <v>407</v>
      </c>
      <c r="Q12" s="331"/>
      <c r="R12" s="332" t="s">
        <v>408</v>
      </c>
      <c r="BI12" s="304"/>
      <c r="BJ12" s="305"/>
      <c r="BK12" s="304"/>
      <c r="BL12" s="304"/>
    </row>
    <row r="13" spans="1:64" ht="226.5" customHeight="1" x14ac:dyDescent="0.25">
      <c r="A13" s="465"/>
      <c r="B13" s="461"/>
      <c r="C13" s="326" t="s">
        <v>409</v>
      </c>
      <c r="D13" s="327" t="s">
        <v>410</v>
      </c>
      <c r="E13" s="327" t="s">
        <v>411</v>
      </c>
      <c r="F13" s="310" t="s">
        <v>412</v>
      </c>
      <c r="G13" s="328" t="s">
        <v>413</v>
      </c>
      <c r="H13" s="310">
        <v>6</v>
      </c>
      <c r="I13" s="310" t="s">
        <v>412</v>
      </c>
      <c r="J13" s="310" t="s">
        <v>414</v>
      </c>
      <c r="K13" s="297" t="s">
        <v>404</v>
      </c>
      <c r="L13" s="333"/>
      <c r="M13" s="330" t="s">
        <v>369</v>
      </c>
      <c r="N13" s="310" t="s">
        <v>415</v>
      </c>
      <c r="O13" s="331" t="s">
        <v>416</v>
      </c>
      <c r="P13" s="334" t="s">
        <v>417</v>
      </c>
      <c r="Q13" s="331" t="s">
        <v>418</v>
      </c>
      <c r="R13" s="332" t="s">
        <v>419</v>
      </c>
      <c r="BI13" s="304"/>
      <c r="BJ13" s="335"/>
      <c r="BK13" s="304"/>
      <c r="BL13" s="304"/>
    </row>
    <row r="14" spans="1:64" ht="221.25" customHeight="1" x14ac:dyDescent="0.25">
      <c r="A14" s="465"/>
      <c r="B14" s="461"/>
      <c r="C14" s="326" t="s">
        <v>420</v>
      </c>
      <c r="D14" s="327" t="s">
        <v>421</v>
      </c>
      <c r="E14" s="327" t="s">
        <v>422</v>
      </c>
      <c r="F14" s="310" t="s">
        <v>423</v>
      </c>
      <c r="G14" s="328" t="s">
        <v>424</v>
      </c>
      <c r="H14" s="310">
        <v>4</v>
      </c>
      <c r="I14" s="310" t="s">
        <v>423</v>
      </c>
      <c r="J14" s="311" t="s">
        <v>425</v>
      </c>
      <c r="K14" s="297" t="s">
        <v>70</v>
      </c>
      <c r="L14" s="333"/>
      <c r="M14" s="330" t="s">
        <v>369</v>
      </c>
      <c r="N14" s="311" t="s">
        <v>426</v>
      </c>
      <c r="O14" s="331" t="s">
        <v>427</v>
      </c>
      <c r="P14" s="311" t="s">
        <v>428</v>
      </c>
      <c r="Q14" s="331" t="s">
        <v>429</v>
      </c>
      <c r="R14" s="332" t="s">
        <v>430</v>
      </c>
      <c r="BI14" s="304"/>
      <c r="BJ14" s="335"/>
      <c r="BK14" s="304"/>
      <c r="BL14" s="304"/>
    </row>
    <row r="15" spans="1:64" ht="144" customHeight="1" x14ac:dyDescent="0.25">
      <c r="A15" s="464">
        <v>5</v>
      </c>
      <c r="B15" s="460" t="s">
        <v>12</v>
      </c>
      <c r="C15" s="486" t="s">
        <v>431</v>
      </c>
      <c r="D15" s="488" t="s">
        <v>432</v>
      </c>
      <c r="E15" s="490" t="s">
        <v>433</v>
      </c>
      <c r="F15" s="297" t="s">
        <v>434</v>
      </c>
      <c r="G15" s="474" t="s">
        <v>435</v>
      </c>
      <c r="H15" s="297">
        <v>1</v>
      </c>
      <c r="I15" s="297" t="s">
        <v>434</v>
      </c>
      <c r="J15" s="476" t="s">
        <v>436</v>
      </c>
      <c r="K15" s="297" t="s">
        <v>20</v>
      </c>
      <c r="L15" s="478"/>
      <c r="M15" s="480" t="s">
        <v>369</v>
      </c>
      <c r="N15" s="482" t="s">
        <v>436</v>
      </c>
      <c r="O15" s="484" t="s">
        <v>437</v>
      </c>
      <c r="P15" s="466" t="s">
        <v>438</v>
      </c>
      <c r="Q15" s="468" t="s">
        <v>439</v>
      </c>
      <c r="R15" s="470" t="s">
        <v>440</v>
      </c>
      <c r="BI15" s="304"/>
      <c r="BJ15" s="304"/>
      <c r="BK15" s="304"/>
      <c r="BL15" s="304"/>
    </row>
    <row r="16" spans="1:64" ht="198.75" customHeight="1" x14ac:dyDescent="0.25">
      <c r="A16" s="465"/>
      <c r="B16" s="461"/>
      <c r="C16" s="487"/>
      <c r="D16" s="489"/>
      <c r="E16" s="491"/>
      <c r="F16" s="297" t="s">
        <v>441</v>
      </c>
      <c r="G16" s="475"/>
      <c r="H16" s="297">
        <v>2</v>
      </c>
      <c r="I16" s="297" t="s">
        <v>441</v>
      </c>
      <c r="J16" s="477"/>
      <c r="K16" s="297" t="s">
        <v>20</v>
      </c>
      <c r="L16" s="479"/>
      <c r="M16" s="481"/>
      <c r="N16" s="483"/>
      <c r="O16" s="485"/>
      <c r="P16" s="467"/>
      <c r="Q16" s="469"/>
      <c r="R16" s="471"/>
    </row>
    <row r="17" spans="1:18" ht="238.5" customHeight="1" x14ac:dyDescent="0.25">
      <c r="A17" s="291">
        <v>6</v>
      </c>
      <c r="B17" s="292" t="s">
        <v>11</v>
      </c>
      <c r="C17" s="336" t="s">
        <v>11</v>
      </c>
      <c r="D17" s="337" t="s">
        <v>442</v>
      </c>
      <c r="E17" s="296" t="s">
        <v>443</v>
      </c>
      <c r="F17" s="338" t="s">
        <v>444</v>
      </c>
      <c r="G17" s="338" t="s">
        <v>445</v>
      </c>
      <c r="H17" s="296">
        <v>2</v>
      </c>
      <c r="I17" s="338" t="s">
        <v>444</v>
      </c>
      <c r="J17" s="297" t="s">
        <v>446</v>
      </c>
      <c r="K17" s="297" t="s">
        <v>19</v>
      </c>
      <c r="L17" s="298" t="s">
        <v>369</v>
      </c>
      <c r="M17" s="339"/>
      <c r="N17" s="301" t="s">
        <v>370</v>
      </c>
      <c r="O17" s="340" t="s">
        <v>447</v>
      </c>
      <c r="P17" s="301" t="s">
        <v>370</v>
      </c>
      <c r="Q17" s="302" t="s">
        <v>448</v>
      </c>
      <c r="R17" s="314" t="s">
        <v>449</v>
      </c>
    </row>
    <row r="18" spans="1:18" ht="238.5" customHeight="1" x14ac:dyDescent="0.25">
      <c r="A18" s="291">
        <v>7</v>
      </c>
      <c r="B18" s="341" t="s">
        <v>450</v>
      </c>
      <c r="C18" s="342" t="s">
        <v>451</v>
      </c>
      <c r="D18" s="300" t="s">
        <v>452</v>
      </c>
      <c r="E18" s="337" t="s">
        <v>453</v>
      </c>
      <c r="F18" s="296" t="s">
        <v>454</v>
      </c>
      <c r="G18" s="296" t="s">
        <v>455</v>
      </c>
      <c r="H18" s="296">
        <v>4</v>
      </c>
      <c r="I18" s="296" t="s">
        <v>454</v>
      </c>
      <c r="J18" s="338" t="s">
        <v>456</v>
      </c>
      <c r="K18" s="297" t="s">
        <v>18</v>
      </c>
      <c r="L18" s="343" t="s">
        <v>369</v>
      </c>
      <c r="M18" s="339"/>
      <c r="N18" s="301" t="s">
        <v>370</v>
      </c>
      <c r="O18" s="340" t="s">
        <v>457</v>
      </c>
      <c r="P18" s="301" t="s">
        <v>370</v>
      </c>
      <c r="Q18" s="302" t="s">
        <v>458</v>
      </c>
      <c r="R18" s="314"/>
    </row>
    <row r="19" spans="1:18" ht="151.5" customHeight="1" x14ac:dyDescent="0.25">
      <c r="A19" s="472">
        <v>8</v>
      </c>
      <c r="B19" s="473" t="s">
        <v>69</v>
      </c>
      <c r="C19" s="344" t="s">
        <v>459</v>
      </c>
      <c r="D19" s="316" t="s">
        <v>460</v>
      </c>
      <c r="E19" s="316" t="s">
        <v>461</v>
      </c>
      <c r="F19" s="340" t="s">
        <v>142</v>
      </c>
      <c r="G19" s="345" t="s">
        <v>462</v>
      </c>
      <c r="H19" s="299">
        <v>5</v>
      </c>
      <c r="I19" s="340" t="s">
        <v>142</v>
      </c>
      <c r="J19" s="340" t="s">
        <v>463</v>
      </c>
      <c r="K19" s="297" t="s">
        <v>143</v>
      </c>
      <c r="L19" s="346"/>
      <c r="M19" s="298" t="s">
        <v>369</v>
      </c>
      <c r="N19" s="345" t="s">
        <v>464</v>
      </c>
      <c r="O19" s="347" t="s">
        <v>465</v>
      </c>
      <c r="P19" s="348" t="s">
        <v>466</v>
      </c>
      <c r="Q19" s="302"/>
      <c r="R19" s="314">
        <v>53825.81</v>
      </c>
    </row>
    <row r="20" spans="1:18" ht="174.75" customHeight="1" x14ac:dyDescent="0.25">
      <c r="A20" s="472"/>
      <c r="B20" s="473"/>
      <c r="C20" s="344" t="s">
        <v>467</v>
      </c>
      <c r="D20" s="316" t="s">
        <v>468</v>
      </c>
      <c r="E20" s="316" t="s">
        <v>469</v>
      </c>
      <c r="F20" s="340" t="s">
        <v>67</v>
      </c>
      <c r="G20" s="345" t="s">
        <v>470</v>
      </c>
      <c r="H20" s="299">
        <v>2</v>
      </c>
      <c r="I20" s="340" t="s">
        <v>67</v>
      </c>
      <c r="J20" s="349" t="s">
        <v>471</v>
      </c>
      <c r="K20" s="297" t="s">
        <v>70</v>
      </c>
      <c r="L20" s="346"/>
      <c r="M20" s="298" t="s">
        <v>369</v>
      </c>
      <c r="N20" s="345" t="s">
        <v>472</v>
      </c>
      <c r="O20" s="347" t="s">
        <v>473</v>
      </c>
      <c r="P20" s="338" t="s">
        <v>474</v>
      </c>
      <c r="Q20" s="302"/>
      <c r="R20" s="314">
        <v>8454.75</v>
      </c>
    </row>
    <row r="21" spans="1:18" ht="222" customHeight="1" x14ac:dyDescent="0.25">
      <c r="A21" s="350">
        <v>9</v>
      </c>
      <c r="B21" s="351" t="s">
        <v>475</v>
      </c>
      <c r="C21" s="344" t="s">
        <v>476</v>
      </c>
      <c r="D21" s="316" t="s">
        <v>477</v>
      </c>
      <c r="E21" s="316" t="s">
        <v>478</v>
      </c>
      <c r="F21" s="345" t="s">
        <v>209</v>
      </c>
      <c r="G21" s="345" t="s">
        <v>479</v>
      </c>
      <c r="H21" s="299">
        <v>2</v>
      </c>
      <c r="I21" s="345" t="s">
        <v>209</v>
      </c>
      <c r="J21" s="345" t="s">
        <v>480</v>
      </c>
      <c r="K21" s="297" t="s">
        <v>70</v>
      </c>
      <c r="L21" s="346"/>
      <c r="M21" s="343" t="s">
        <v>369</v>
      </c>
      <c r="N21" s="345" t="s">
        <v>480</v>
      </c>
      <c r="O21" s="347" t="s">
        <v>481</v>
      </c>
      <c r="P21" s="338" t="s">
        <v>482</v>
      </c>
      <c r="Q21" s="302"/>
      <c r="R21" s="314">
        <v>5000</v>
      </c>
    </row>
    <row r="22" spans="1:18" ht="172.5" customHeight="1" x14ac:dyDescent="0.25">
      <c r="A22" s="350">
        <v>10</v>
      </c>
      <c r="B22" s="351" t="s">
        <v>65</v>
      </c>
      <c r="C22" s="344" t="s">
        <v>483</v>
      </c>
      <c r="D22" s="316" t="s">
        <v>484</v>
      </c>
      <c r="E22" s="316" t="s">
        <v>485</v>
      </c>
      <c r="F22" s="299" t="s">
        <v>486</v>
      </c>
      <c r="G22" s="345" t="s">
        <v>487</v>
      </c>
      <c r="H22" s="299">
        <v>3</v>
      </c>
      <c r="I22" s="299" t="s">
        <v>486</v>
      </c>
      <c r="J22" s="299" t="s">
        <v>488</v>
      </c>
      <c r="K22" s="297" t="s">
        <v>66</v>
      </c>
      <c r="L22" s="346"/>
      <c r="M22" s="343" t="s">
        <v>369</v>
      </c>
      <c r="N22" s="345" t="s">
        <v>489</v>
      </c>
      <c r="O22" s="347" t="s">
        <v>490</v>
      </c>
      <c r="P22" s="338" t="s">
        <v>491</v>
      </c>
      <c r="Q22" s="302" t="s">
        <v>492</v>
      </c>
      <c r="R22" s="314" t="s">
        <v>493</v>
      </c>
    </row>
    <row r="23" spans="1:18" ht="232.5" customHeight="1" x14ac:dyDescent="0.25">
      <c r="A23" s="350">
        <v>11</v>
      </c>
      <c r="B23" s="351" t="s">
        <v>276</v>
      </c>
      <c r="C23" s="352"/>
      <c r="D23" s="353" t="s">
        <v>494</v>
      </c>
      <c r="E23" s="354" t="s">
        <v>495</v>
      </c>
      <c r="F23" s="354" t="s">
        <v>496</v>
      </c>
      <c r="G23" s="355" t="s">
        <v>497</v>
      </c>
      <c r="H23" s="356">
        <v>3</v>
      </c>
      <c r="I23" s="354" t="s">
        <v>496</v>
      </c>
      <c r="J23" s="296" t="s">
        <v>498</v>
      </c>
      <c r="K23" s="297" t="s">
        <v>292</v>
      </c>
      <c r="L23" s="357" t="s">
        <v>369</v>
      </c>
      <c r="M23" s="339"/>
      <c r="N23" s="301" t="s">
        <v>370</v>
      </c>
      <c r="O23" s="302" t="s">
        <v>499</v>
      </c>
      <c r="P23" s="296"/>
      <c r="Q23" s="302"/>
      <c r="R23" s="314"/>
    </row>
    <row r="197" spans="108:108" ht="106.5" customHeight="1" x14ac:dyDescent="0.25">
      <c r="DD197" s="352"/>
    </row>
    <row r="198" spans="108:108" ht="124.5" customHeight="1" x14ac:dyDescent="0.25">
      <c r="DD198" s="358" t="s">
        <v>500</v>
      </c>
    </row>
    <row r="199" spans="108:108" ht="108" customHeight="1" x14ac:dyDescent="0.25">
      <c r="DD199" s="358" t="s">
        <v>70</v>
      </c>
    </row>
    <row r="200" spans="108:108" ht="83.25" customHeight="1" x14ac:dyDescent="0.25">
      <c r="DD200" s="358" t="s">
        <v>143</v>
      </c>
    </row>
    <row r="201" spans="108:108" ht="114.75" customHeight="1" x14ac:dyDescent="0.25">
      <c r="DD201" s="358" t="s">
        <v>404</v>
      </c>
    </row>
    <row r="202" spans="108:108" ht="118.5" customHeight="1" x14ac:dyDescent="0.25">
      <c r="DD202" s="358" t="s">
        <v>501</v>
      </c>
    </row>
    <row r="203" spans="108:108" ht="104.25" customHeight="1" x14ac:dyDescent="0.25">
      <c r="DD203" s="358" t="s">
        <v>20</v>
      </c>
    </row>
    <row r="204" spans="108:108" ht="63" x14ac:dyDescent="0.25">
      <c r="DD204" s="358" t="s">
        <v>66</v>
      </c>
    </row>
    <row r="205" spans="108:108" ht="157.5" customHeight="1" x14ac:dyDescent="0.25">
      <c r="DD205" s="358" t="s">
        <v>18</v>
      </c>
    </row>
    <row r="206" spans="108:108" ht="84" x14ac:dyDescent="0.25">
      <c r="DD206" s="358" t="s">
        <v>502</v>
      </c>
    </row>
    <row r="207" spans="108:108" ht="97.5" customHeight="1" x14ac:dyDescent="0.25">
      <c r="DD207" s="359" t="s">
        <v>503</v>
      </c>
    </row>
    <row r="208" spans="108:108" ht="119.25" customHeight="1" x14ac:dyDescent="0.25">
      <c r="DD208" s="359" t="s">
        <v>292</v>
      </c>
    </row>
    <row r="209" spans="108:108" ht="108" customHeight="1" x14ac:dyDescent="0.25">
      <c r="DD209" s="359" t="s">
        <v>19</v>
      </c>
    </row>
    <row r="210" spans="108:108" ht="188.25" customHeight="1" x14ac:dyDescent="0.25">
      <c r="DD210" s="359" t="s">
        <v>74</v>
      </c>
    </row>
  </sheetData>
  <mergeCells count="30">
    <mergeCell ref="P15:P16"/>
    <mergeCell ref="Q15:Q16"/>
    <mergeCell ref="R15:R16"/>
    <mergeCell ref="A19:A20"/>
    <mergeCell ref="B19:B20"/>
    <mergeCell ref="G15:G16"/>
    <mergeCell ref="J15:J16"/>
    <mergeCell ref="L15:L16"/>
    <mergeCell ref="M15:M16"/>
    <mergeCell ref="N15:N16"/>
    <mergeCell ref="O15:O16"/>
    <mergeCell ref="A15:A16"/>
    <mergeCell ref="B15:B16"/>
    <mergeCell ref="C15:C16"/>
    <mergeCell ref="D15:D16"/>
    <mergeCell ref="E15:E16"/>
    <mergeCell ref="B7:B10"/>
    <mergeCell ref="L7:L8"/>
    <mergeCell ref="M7:M8"/>
    <mergeCell ref="A12:A14"/>
    <mergeCell ref="B12:B14"/>
    <mergeCell ref="A1:R3"/>
    <mergeCell ref="A4:A5"/>
    <mergeCell ref="B4:B5"/>
    <mergeCell ref="C4:C5"/>
    <mergeCell ref="D4:G4"/>
    <mergeCell ref="H4:I4"/>
    <mergeCell ref="J4:K4"/>
    <mergeCell ref="L4:M4"/>
    <mergeCell ref="N4:R4"/>
  </mergeCells>
  <dataValidations count="2">
    <dataValidation type="list" showInputMessage="1" showErrorMessage="1" sqref="K6:K23">
      <formula1>$DD$197:$DD$210</formula1>
    </dataValidation>
    <dataValidation showInputMessage="1" showErrorMessage="1" sqref="J15:J17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B1" zoomScale="70" zoomScaleNormal="70" workbookViewId="0">
      <selection activeCell="C8" sqref="C8:K9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" bestFit="1" customWidth="1"/>
    <col min="12" max="12" width="50" bestFit="1" customWidth="1"/>
  </cols>
  <sheetData>
    <row r="1" spans="1:13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3" ht="37.5" x14ac:dyDescent="0.25">
      <c r="A2" s="33" t="s">
        <v>7</v>
      </c>
      <c r="B2" s="33" t="s">
        <v>6</v>
      </c>
      <c r="C2" s="33" t="s">
        <v>0</v>
      </c>
      <c r="D2" s="33" t="s">
        <v>1</v>
      </c>
      <c r="E2" s="33" t="s">
        <v>2</v>
      </c>
      <c r="F2" s="33" t="s">
        <v>3</v>
      </c>
      <c r="G2" s="33" t="s">
        <v>4</v>
      </c>
      <c r="H2" s="33" t="s">
        <v>21</v>
      </c>
      <c r="I2" s="33" t="s">
        <v>22</v>
      </c>
      <c r="J2" s="33" t="s">
        <v>8</v>
      </c>
      <c r="K2" s="33" t="s">
        <v>5</v>
      </c>
      <c r="L2" s="34" t="s">
        <v>78</v>
      </c>
    </row>
    <row r="3" spans="1:13" ht="63" x14ac:dyDescent="0.25">
      <c r="A3" s="603"/>
      <c r="B3" s="574" t="s">
        <v>133</v>
      </c>
      <c r="C3" s="544" t="s">
        <v>11</v>
      </c>
      <c r="D3" s="594" t="s">
        <v>11</v>
      </c>
      <c r="E3" s="589" t="s">
        <v>15</v>
      </c>
      <c r="F3" s="555" t="s">
        <v>19</v>
      </c>
      <c r="G3" s="19" t="s">
        <v>134</v>
      </c>
      <c r="H3" s="20">
        <v>1900</v>
      </c>
      <c r="I3" s="20">
        <v>1900</v>
      </c>
      <c r="J3" s="21">
        <f>(I3*1/H3)</f>
        <v>1</v>
      </c>
      <c r="K3" s="46" t="s">
        <v>135</v>
      </c>
      <c r="L3" s="604">
        <f>(I3+I4+I5+I6+I7+I8+I9+I10+I11)</f>
        <v>1548574</v>
      </c>
      <c r="M3" s="5"/>
    </row>
    <row r="4" spans="1:13" ht="63" customHeight="1" x14ac:dyDescent="0.25">
      <c r="A4" s="603"/>
      <c r="B4" s="574"/>
      <c r="C4" s="601"/>
      <c r="D4" s="595"/>
      <c r="E4" s="602"/>
      <c r="F4" s="556"/>
      <c r="G4" s="19" t="s">
        <v>87</v>
      </c>
      <c r="H4" s="20">
        <v>550</v>
      </c>
      <c r="I4" s="20">
        <v>550</v>
      </c>
      <c r="J4" s="21">
        <f t="shared" ref="J4:J11" si="0">(I4*1/H4)</f>
        <v>1</v>
      </c>
      <c r="K4" s="13" t="s">
        <v>136</v>
      </c>
      <c r="L4" s="605"/>
      <c r="M4" s="5"/>
    </row>
    <row r="5" spans="1:13" ht="63" customHeight="1" x14ac:dyDescent="0.25">
      <c r="A5" s="603"/>
      <c r="B5" s="574"/>
      <c r="C5" s="601"/>
      <c r="D5" s="595"/>
      <c r="E5" s="602"/>
      <c r="F5" s="556"/>
      <c r="G5" s="47" t="s">
        <v>88</v>
      </c>
      <c r="H5" s="44">
        <v>1200</v>
      </c>
      <c r="I5" s="44">
        <v>1200</v>
      </c>
      <c r="J5" s="21">
        <f t="shared" si="0"/>
        <v>1</v>
      </c>
      <c r="K5" s="13" t="s">
        <v>138</v>
      </c>
      <c r="L5" s="605"/>
      <c r="M5" s="3"/>
    </row>
    <row r="6" spans="1:13" ht="63" customHeight="1" x14ac:dyDescent="0.25">
      <c r="A6" s="603"/>
      <c r="B6" s="574"/>
      <c r="C6" s="601"/>
      <c r="D6" s="595"/>
      <c r="E6" s="602"/>
      <c r="F6" s="556"/>
      <c r="G6" s="47" t="s">
        <v>89</v>
      </c>
      <c r="H6" s="20">
        <v>1200</v>
      </c>
      <c r="I6" s="20">
        <v>1200</v>
      </c>
      <c r="J6" s="21">
        <f t="shared" si="0"/>
        <v>1</v>
      </c>
      <c r="K6" s="13" t="s">
        <v>91</v>
      </c>
      <c r="L6" s="605"/>
    </row>
    <row r="7" spans="1:13" ht="63" customHeight="1" x14ac:dyDescent="0.25">
      <c r="A7" s="603"/>
      <c r="B7" s="574"/>
      <c r="C7" s="545"/>
      <c r="D7" s="596"/>
      <c r="E7" s="590"/>
      <c r="F7" s="557"/>
      <c r="G7" s="47" t="s">
        <v>90</v>
      </c>
      <c r="H7" s="20">
        <v>450</v>
      </c>
      <c r="I7" s="20">
        <v>450</v>
      </c>
      <c r="J7" s="21">
        <f t="shared" si="0"/>
        <v>1</v>
      </c>
      <c r="K7" s="46" t="s">
        <v>92</v>
      </c>
      <c r="L7" s="605"/>
    </row>
    <row r="8" spans="1:13" ht="78.75" x14ac:dyDescent="0.25">
      <c r="A8" s="603"/>
      <c r="B8" s="574"/>
      <c r="C8" s="585" t="s">
        <v>69</v>
      </c>
      <c r="D8" s="589" t="s">
        <v>69</v>
      </c>
      <c r="E8" s="49" t="s">
        <v>142</v>
      </c>
      <c r="F8" s="37" t="s">
        <v>143</v>
      </c>
      <c r="G8" s="39" t="s">
        <v>131</v>
      </c>
      <c r="H8" s="20">
        <v>56869.7</v>
      </c>
      <c r="I8" s="20">
        <v>56869.7</v>
      </c>
      <c r="J8" s="21">
        <f t="shared" si="0"/>
        <v>1</v>
      </c>
      <c r="K8" s="589" t="s">
        <v>139</v>
      </c>
      <c r="L8" s="605"/>
    </row>
    <row r="9" spans="1:13" ht="63" x14ac:dyDescent="0.25">
      <c r="A9" s="603"/>
      <c r="B9" s="574"/>
      <c r="C9" s="586"/>
      <c r="D9" s="590"/>
      <c r="E9" s="49" t="s">
        <v>67</v>
      </c>
      <c r="F9" s="36" t="s">
        <v>70</v>
      </c>
      <c r="G9" s="39" t="s">
        <v>140</v>
      </c>
      <c r="H9" s="20">
        <v>243130.3</v>
      </c>
      <c r="I9" s="20">
        <v>243130.3</v>
      </c>
      <c r="J9" s="21">
        <f t="shared" si="0"/>
        <v>1</v>
      </c>
      <c r="K9" s="590"/>
      <c r="L9" s="605"/>
    </row>
    <row r="10" spans="1:13" ht="78.75" x14ac:dyDescent="0.25">
      <c r="A10" s="603"/>
      <c r="B10" s="574"/>
      <c r="C10" s="28" t="s">
        <v>51</v>
      </c>
      <c r="D10" s="38" t="s">
        <v>51</v>
      </c>
      <c r="E10" s="37" t="s">
        <v>17</v>
      </c>
      <c r="F10" s="36" t="s">
        <v>18</v>
      </c>
      <c r="G10" s="19" t="s">
        <v>132</v>
      </c>
      <c r="H10" s="45">
        <v>0</v>
      </c>
      <c r="I10" s="20">
        <v>0</v>
      </c>
      <c r="J10" s="21">
        <v>1</v>
      </c>
      <c r="K10" s="13" t="s">
        <v>137</v>
      </c>
      <c r="L10" s="605"/>
    </row>
    <row r="11" spans="1:13" ht="47.25" customHeight="1" x14ac:dyDescent="0.25">
      <c r="B11" s="574"/>
      <c r="C11" s="35" t="s">
        <v>71</v>
      </c>
      <c r="D11" s="48" t="s">
        <v>71</v>
      </c>
      <c r="E11" s="9" t="s">
        <v>16</v>
      </c>
      <c r="F11" s="9" t="s">
        <v>20</v>
      </c>
      <c r="G11" s="43" t="s">
        <v>141</v>
      </c>
      <c r="H11" s="22">
        <v>1350718</v>
      </c>
      <c r="I11" s="22">
        <v>1243274</v>
      </c>
      <c r="J11" s="21">
        <f t="shared" si="0"/>
        <v>0.92045415845498468</v>
      </c>
      <c r="K11" s="13" t="s">
        <v>144</v>
      </c>
      <c r="L11" s="606"/>
    </row>
  </sheetData>
  <mergeCells count="11">
    <mergeCell ref="A1:L1"/>
    <mergeCell ref="A3:A10"/>
    <mergeCell ref="B3:B11"/>
    <mergeCell ref="D8:D9"/>
    <mergeCell ref="L3:L11"/>
    <mergeCell ref="C3:C7"/>
    <mergeCell ref="D3:D7"/>
    <mergeCell ref="E3:E7"/>
    <mergeCell ref="F3:F7"/>
    <mergeCell ref="C8:C9"/>
    <mergeCell ref="K8:K9"/>
  </mergeCells>
  <dataValidations count="3">
    <dataValidation allowBlank="1" showInputMessage="1" showErrorMessage="1" errorTitle="DETENTE" error="NO INGRESAR OTROS TIPOS DE DATOS" sqref="G3:G4"/>
    <dataValidation type="list" allowBlank="1" showInputMessage="1" showErrorMessage="1" errorTitle="DETENTE" error="NO INGRESAR OTROS TIPOS DE DATOS" sqref="G10">
      <formula1>INDIRECT(F10)</formula1>
    </dataValidation>
    <dataValidation type="list" showInputMessage="1" showErrorMessage="1" sqref="F8:F9">
      <formula1>$DD$188:$DD$201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50" zoomScaleNormal="50" workbookViewId="0">
      <selection activeCell="C17" sqref="C17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40.140625" bestFit="1" customWidth="1"/>
    <col min="4" max="4" width="21.140625" customWidth="1"/>
    <col min="5" max="5" width="44.85546875" bestFit="1" customWidth="1"/>
    <col min="6" max="6" width="75.85546875" customWidth="1"/>
    <col min="7" max="7" width="69.28515625" customWidth="1"/>
    <col min="8" max="8" width="44" bestFit="1" customWidth="1"/>
    <col min="9" max="9" width="39.5703125" bestFit="1" customWidth="1"/>
    <col min="10" max="11" width="28.7109375" bestFit="1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16" t="s">
        <v>7</v>
      </c>
      <c r="B2" s="34" t="s">
        <v>6</v>
      </c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21</v>
      </c>
      <c r="I2" s="34" t="s">
        <v>22</v>
      </c>
      <c r="J2" s="34" t="s">
        <v>8</v>
      </c>
      <c r="K2" s="34" t="s">
        <v>5</v>
      </c>
      <c r="L2" s="34" t="s">
        <v>75</v>
      </c>
    </row>
    <row r="3" spans="1:12" ht="15.75" customHeight="1" x14ac:dyDescent="0.25">
      <c r="A3" s="539">
        <v>1</v>
      </c>
      <c r="B3" s="540" t="s">
        <v>180</v>
      </c>
      <c r="C3" s="607" t="s">
        <v>11</v>
      </c>
      <c r="D3" s="546" t="s">
        <v>11</v>
      </c>
      <c r="E3" s="608" t="s">
        <v>15</v>
      </c>
      <c r="F3" s="597" t="s">
        <v>19</v>
      </c>
      <c r="G3" s="61" t="s">
        <v>181</v>
      </c>
      <c r="H3" s="59">
        <v>15302.5</v>
      </c>
      <c r="I3" s="59">
        <v>4590.75</v>
      </c>
      <c r="J3" s="21">
        <f>(I3*1/H3)</f>
        <v>0.3</v>
      </c>
      <c r="K3" s="58" t="s">
        <v>198</v>
      </c>
      <c r="L3" s="609">
        <f>(I3+I4+I5+I6+I7+I10+I13+I14+I15+I16)</f>
        <v>1285815.8</v>
      </c>
    </row>
    <row r="4" spans="1:12" ht="115.5" customHeight="1" x14ac:dyDescent="0.25">
      <c r="A4" s="539"/>
      <c r="B4" s="540"/>
      <c r="C4" s="607"/>
      <c r="D4" s="548"/>
      <c r="E4" s="608"/>
      <c r="F4" s="597"/>
      <c r="G4" s="61" t="s">
        <v>88</v>
      </c>
      <c r="H4" s="59">
        <v>3800</v>
      </c>
      <c r="I4" s="59">
        <v>3800</v>
      </c>
      <c r="J4" s="21">
        <f>(I4*1/H4)</f>
        <v>1</v>
      </c>
      <c r="K4" s="61" t="s">
        <v>183</v>
      </c>
      <c r="L4" s="609"/>
    </row>
    <row r="5" spans="1:12" ht="343.5" customHeight="1" thickBot="1" x14ac:dyDescent="0.3">
      <c r="A5" s="539"/>
      <c r="B5" s="540"/>
      <c r="C5" s="607"/>
      <c r="D5" s="57" t="s">
        <v>14</v>
      </c>
      <c r="E5" s="608"/>
      <c r="F5" s="597"/>
      <c r="G5" s="61" t="s">
        <v>182</v>
      </c>
      <c r="H5" s="59">
        <v>2130</v>
      </c>
      <c r="I5" s="59">
        <v>1065</v>
      </c>
      <c r="J5" s="21">
        <f>(I5*1/H5)</f>
        <v>0.5</v>
      </c>
      <c r="K5" s="63" t="s">
        <v>184</v>
      </c>
      <c r="L5" s="609"/>
    </row>
    <row r="6" spans="1:12" ht="39.75" customHeight="1" x14ac:dyDescent="0.25">
      <c r="A6" s="539"/>
      <c r="B6" s="540"/>
      <c r="C6" s="576" t="s">
        <v>12</v>
      </c>
      <c r="D6" s="608" t="s">
        <v>12</v>
      </c>
      <c r="E6" s="597" t="s">
        <v>16</v>
      </c>
      <c r="F6" s="597" t="s">
        <v>20</v>
      </c>
      <c r="G6" s="55" t="s">
        <v>168</v>
      </c>
      <c r="H6" s="59">
        <v>3000</v>
      </c>
      <c r="I6" s="59">
        <v>3000</v>
      </c>
      <c r="J6" s="21">
        <f>(I6*1/H6)</f>
        <v>1</v>
      </c>
      <c r="K6" s="64" t="s">
        <v>175</v>
      </c>
      <c r="L6" s="609"/>
    </row>
    <row r="7" spans="1:12" ht="15.75" customHeight="1" x14ac:dyDescent="0.25">
      <c r="A7" s="539"/>
      <c r="B7" s="540"/>
      <c r="C7" s="576"/>
      <c r="D7" s="608"/>
      <c r="E7" s="597"/>
      <c r="F7" s="597"/>
      <c r="G7" s="55" t="s">
        <v>169</v>
      </c>
      <c r="H7" s="610">
        <v>833533</v>
      </c>
      <c r="I7" s="610">
        <v>833533</v>
      </c>
      <c r="J7" s="613">
        <f>(I7*1/H7)</f>
        <v>1</v>
      </c>
      <c r="K7" s="578" t="s">
        <v>176</v>
      </c>
      <c r="L7" s="609"/>
    </row>
    <row r="8" spans="1:12" ht="15.75" customHeight="1" x14ac:dyDescent="0.25">
      <c r="A8" s="539"/>
      <c r="B8" s="540"/>
      <c r="C8" s="576"/>
      <c r="D8" s="608"/>
      <c r="E8" s="597"/>
      <c r="F8" s="597"/>
      <c r="G8" s="55" t="s">
        <v>170</v>
      </c>
      <c r="H8" s="611"/>
      <c r="I8" s="611"/>
      <c r="J8" s="614"/>
      <c r="K8" s="578"/>
      <c r="L8" s="609"/>
    </row>
    <row r="9" spans="1:12" ht="15.75" customHeight="1" x14ac:dyDescent="0.25">
      <c r="A9" s="539"/>
      <c r="B9" s="540"/>
      <c r="C9" s="576"/>
      <c r="D9" s="608"/>
      <c r="E9" s="597"/>
      <c r="F9" s="597"/>
      <c r="G9" s="55" t="s">
        <v>171</v>
      </c>
      <c r="H9" s="612"/>
      <c r="I9" s="612"/>
      <c r="J9" s="615"/>
      <c r="K9" s="578"/>
      <c r="L9" s="609"/>
    </row>
    <row r="10" spans="1:12" ht="36" customHeight="1" x14ac:dyDescent="0.25">
      <c r="A10" s="539"/>
      <c r="B10" s="540"/>
      <c r="C10" s="576"/>
      <c r="D10" s="608"/>
      <c r="E10" s="597"/>
      <c r="F10" s="597"/>
      <c r="G10" s="55" t="s">
        <v>172</v>
      </c>
      <c r="H10" s="610">
        <v>508820</v>
      </c>
      <c r="I10" s="610">
        <v>407056</v>
      </c>
      <c r="J10" s="613">
        <f>(I10*1/H10)</f>
        <v>0.8</v>
      </c>
      <c r="K10" s="55" t="s">
        <v>179</v>
      </c>
      <c r="L10" s="609"/>
    </row>
    <row r="11" spans="1:12" ht="33.75" customHeight="1" x14ac:dyDescent="0.25">
      <c r="A11" s="539"/>
      <c r="B11" s="540"/>
      <c r="C11" s="576"/>
      <c r="D11" s="608"/>
      <c r="E11" s="597"/>
      <c r="F11" s="597"/>
      <c r="G11" s="62" t="s">
        <v>173</v>
      </c>
      <c r="H11" s="611"/>
      <c r="I11" s="611"/>
      <c r="J11" s="614"/>
      <c r="K11" s="55" t="s">
        <v>178</v>
      </c>
      <c r="L11" s="609"/>
    </row>
    <row r="12" spans="1:12" ht="29.25" customHeight="1" x14ac:dyDescent="0.25">
      <c r="A12" s="539"/>
      <c r="B12" s="540"/>
      <c r="C12" s="576"/>
      <c r="D12" s="608"/>
      <c r="E12" s="597"/>
      <c r="F12" s="597"/>
      <c r="G12" s="62" t="s">
        <v>174</v>
      </c>
      <c r="H12" s="612"/>
      <c r="I12" s="612"/>
      <c r="J12" s="615"/>
      <c r="K12" s="55" t="s">
        <v>177</v>
      </c>
      <c r="L12" s="609"/>
    </row>
    <row r="13" spans="1:12" ht="111.75" customHeight="1" x14ac:dyDescent="0.25">
      <c r="A13" s="539"/>
      <c r="B13" s="540"/>
      <c r="C13" s="616" t="s">
        <v>51</v>
      </c>
      <c r="D13" s="587" t="s">
        <v>13</v>
      </c>
      <c r="E13" s="594" t="s">
        <v>17</v>
      </c>
      <c r="F13" s="594" t="s">
        <v>18</v>
      </c>
      <c r="G13" s="55" t="s">
        <v>160</v>
      </c>
      <c r="H13" s="59">
        <v>13000.05</v>
      </c>
      <c r="I13" s="59">
        <v>13000.05</v>
      </c>
      <c r="J13" s="21">
        <f>(I13*1/H13)</f>
        <v>1</v>
      </c>
      <c r="K13" s="55" t="s">
        <v>164</v>
      </c>
      <c r="L13" s="609"/>
    </row>
    <row r="14" spans="1:12" ht="47.25" x14ac:dyDescent="0.25">
      <c r="A14" s="539"/>
      <c r="B14" s="540"/>
      <c r="C14" s="616"/>
      <c r="D14" s="598"/>
      <c r="E14" s="595"/>
      <c r="F14" s="595"/>
      <c r="G14" s="55" t="s">
        <v>161</v>
      </c>
      <c r="H14" s="59">
        <v>14245</v>
      </c>
      <c r="I14" s="59">
        <v>7122.5</v>
      </c>
      <c r="J14" s="21">
        <v>0.5</v>
      </c>
      <c r="K14" s="55" t="s">
        <v>166</v>
      </c>
      <c r="L14" s="609"/>
    </row>
    <row r="15" spans="1:12" ht="47.25" x14ac:dyDescent="0.25">
      <c r="A15" s="539"/>
      <c r="B15" s="540"/>
      <c r="C15" s="616"/>
      <c r="D15" s="598"/>
      <c r="E15" s="595"/>
      <c r="F15" s="595"/>
      <c r="G15" s="55" t="s">
        <v>162</v>
      </c>
      <c r="H15" s="59">
        <v>12500</v>
      </c>
      <c r="I15" s="59">
        <v>3125</v>
      </c>
      <c r="J15" s="21">
        <v>0.25</v>
      </c>
      <c r="K15" s="55" t="s">
        <v>167</v>
      </c>
      <c r="L15" s="609"/>
    </row>
    <row r="16" spans="1:12" ht="48" customHeight="1" thickBot="1" x14ac:dyDescent="0.3">
      <c r="A16" s="539"/>
      <c r="B16" s="540"/>
      <c r="C16" s="616"/>
      <c r="D16" s="588"/>
      <c r="E16" s="596"/>
      <c r="F16" s="596"/>
      <c r="G16" s="55" t="s">
        <v>163</v>
      </c>
      <c r="H16" s="59">
        <v>31745</v>
      </c>
      <c r="I16" s="59">
        <v>9523.5</v>
      </c>
      <c r="J16" s="21">
        <v>0.3</v>
      </c>
      <c r="K16" s="65" t="s">
        <v>165</v>
      </c>
      <c r="L16" s="609"/>
    </row>
    <row r="44" spans="7:7" x14ac:dyDescent="0.25">
      <c r="G44" t="s">
        <v>197</v>
      </c>
    </row>
  </sheetData>
  <mergeCells count="23">
    <mergeCell ref="B3:B16"/>
    <mergeCell ref="J10:J12"/>
    <mergeCell ref="F6:F12"/>
    <mergeCell ref="C13:C16"/>
    <mergeCell ref="D13:D16"/>
    <mergeCell ref="E13:E16"/>
    <mergeCell ref="F13:F16"/>
    <mergeCell ref="A1:L1"/>
    <mergeCell ref="C3:C5"/>
    <mergeCell ref="E3:E5"/>
    <mergeCell ref="F3:F5"/>
    <mergeCell ref="C6:C12"/>
    <mergeCell ref="D6:D12"/>
    <mergeCell ref="E6:E12"/>
    <mergeCell ref="L3:L16"/>
    <mergeCell ref="H7:H9"/>
    <mergeCell ref="I7:I9"/>
    <mergeCell ref="H10:H12"/>
    <mergeCell ref="I10:I12"/>
    <mergeCell ref="K7:K9"/>
    <mergeCell ref="J7:J9"/>
    <mergeCell ref="D3:D4"/>
    <mergeCell ref="A3:A16"/>
  </mergeCells>
  <dataValidations count="2">
    <dataValidation type="list" allowBlank="1" showInputMessage="1" showErrorMessage="1" errorTitle="DETENTE" error="NO INGRESAR OTROS TIPOS DE DATOS" sqref="D3 D5:D6 D13">
      <formula1>INDIRECT(C3)</formula1>
    </dataValidation>
    <dataValidation allowBlank="1" showInputMessage="1" showErrorMessage="1" errorTitle="DETENTE" error="NO INGRESAR OTROS TIPOS DE DATOS" sqref="G6:G12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60" zoomScaleNormal="60" workbookViewId="0">
      <selection activeCell="C12" sqref="C12:K16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.140625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60" t="s">
        <v>7</v>
      </c>
      <c r="B2" s="60" t="s">
        <v>6</v>
      </c>
      <c r="C2" s="60" t="s">
        <v>0</v>
      </c>
      <c r="D2" s="60" t="s">
        <v>1</v>
      </c>
      <c r="E2" s="60" t="s">
        <v>2</v>
      </c>
      <c r="F2" s="60" t="s">
        <v>3</v>
      </c>
      <c r="G2" s="60" t="s">
        <v>4</v>
      </c>
      <c r="H2" s="60" t="s">
        <v>21</v>
      </c>
      <c r="I2" s="60" t="s">
        <v>22</v>
      </c>
      <c r="J2" s="60" t="s">
        <v>8</v>
      </c>
      <c r="K2" s="60" t="s">
        <v>5</v>
      </c>
      <c r="L2" s="60" t="s">
        <v>75</v>
      </c>
    </row>
    <row r="3" spans="1:12" ht="47.25" customHeight="1" x14ac:dyDescent="0.25">
      <c r="A3" s="539">
        <v>1</v>
      </c>
      <c r="B3" s="540" t="s">
        <v>210</v>
      </c>
      <c r="C3" s="591" t="s">
        <v>51</v>
      </c>
      <c r="D3" s="579" t="s">
        <v>13</v>
      </c>
      <c r="E3" s="617" t="s">
        <v>17</v>
      </c>
      <c r="F3" s="594" t="s">
        <v>18</v>
      </c>
      <c r="G3" s="552" t="s">
        <v>211</v>
      </c>
      <c r="H3" s="192">
        <v>2000</v>
      </c>
      <c r="I3" s="50">
        <v>2000</v>
      </c>
      <c r="J3" s="195">
        <f>I3*1/H3</f>
        <v>1</v>
      </c>
      <c r="K3" s="540" t="s">
        <v>216</v>
      </c>
      <c r="L3" s="623">
        <f>(I3+I4+I5+I6+I11+I12+I13+I14+I15+I16+I17)</f>
        <v>1130063</v>
      </c>
    </row>
    <row r="4" spans="1:12" ht="15.75" customHeight="1" x14ac:dyDescent="0.25">
      <c r="A4" s="539"/>
      <c r="B4" s="540"/>
      <c r="C4" s="593"/>
      <c r="D4" s="581"/>
      <c r="E4" s="618"/>
      <c r="F4" s="596"/>
      <c r="G4" s="553"/>
      <c r="H4" s="29">
        <v>2000</v>
      </c>
      <c r="I4" s="24">
        <v>2000</v>
      </c>
      <c r="J4" s="195">
        <f>I4*1/H4</f>
        <v>1</v>
      </c>
      <c r="K4" s="540"/>
      <c r="L4" s="623"/>
    </row>
    <row r="5" spans="1:12" ht="63" x14ac:dyDescent="0.25">
      <c r="A5" s="539"/>
      <c r="B5" s="540"/>
      <c r="C5" s="98" t="s">
        <v>212</v>
      </c>
      <c r="D5" s="6" t="s">
        <v>213</v>
      </c>
      <c r="E5" s="81" t="s">
        <v>243</v>
      </c>
      <c r="F5" s="71" t="s">
        <v>244</v>
      </c>
      <c r="G5" s="53" t="s">
        <v>214</v>
      </c>
      <c r="H5" s="193">
        <v>12000</v>
      </c>
      <c r="I5" s="76">
        <v>12000</v>
      </c>
      <c r="J5" s="195">
        <f>I5*1/H5</f>
        <v>1</v>
      </c>
      <c r="K5" s="66" t="s">
        <v>215</v>
      </c>
      <c r="L5" s="623"/>
    </row>
    <row r="6" spans="1:12" ht="15" customHeight="1" x14ac:dyDescent="0.25">
      <c r="A6" s="539"/>
      <c r="B6" s="540"/>
      <c r="C6" s="576" t="s">
        <v>71</v>
      </c>
      <c r="D6" s="74" t="s">
        <v>217</v>
      </c>
      <c r="E6" s="594" t="s">
        <v>16</v>
      </c>
      <c r="F6" s="636" t="s">
        <v>20</v>
      </c>
      <c r="G6" s="74" t="s">
        <v>169</v>
      </c>
      <c r="H6" s="619">
        <v>914406</v>
      </c>
      <c r="I6" s="619">
        <v>900702</v>
      </c>
      <c r="J6" s="622">
        <f>I6*1/H6</f>
        <v>0.9850132216980203</v>
      </c>
      <c r="K6" s="540" t="s">
        <v>223</v>
      </c>
      <c r="L6" s="623"/>
    </row>
    <row r="7" spans="1:12" ht="15" customHeight="1" x14ac:dyDescent="0.25">
      <c r="A7" s="539"/>
      <c r="B7" s="540"/>
      <c r="C7" s="576"/>
      <c r="D7" s="74" t="s">
        <v>218</v>
      </c>
      <c r="E7" s="602"/>
      <c r="F7" s="637"/>
      <c r="G7" s="74" t="s">
        <v>170</v>
      </c>
      <c r="H7" s="620"/>
      <c r="I7" s="620"/>
      <c r="J7" s="622"/>
      <c r="K7" s="540"/>
      <c r="L7" s="623"/>
    </row>
    <row r="8" spans="1:12" ht="31.5" x14ac:dyDescent="0.25">
      <c r="A8" s="539"/>
      <c r="B8" s="540"/>
      <c r="C8" s="576"/>
      <c r="D8" s="74" t="s">
        <v>219</v>
      </c>
      <c r="E8" s="602"/>
      <c r="F8" s="637"/>
      <c r="G8" s="74" t="s">
        <v>171</v>
      </c>
      <c r="H8" s="620"/>
      <c r="I8" s="620"/>
      <c r="J8" s="622"/>
      <c r="K8" s="540"/>
      <c r="L8" s="623"/>
    </row>
    <row r="9" spans="1:12" ht="63" x14ac:dyDescent="0.25">
      <c r="A9" s="539"/>
      <c r="B9" s="540"/>
      <c r="C9" s="576"/>
      <c r="D9" s="75" t="s">
        <v>24</v>
      </c>
      <c r="E9" s="602"/>
      <c r="F9" s="637"/>
      <c r="G9" s="75" t="s">
        <v>220</v>
      </c>
      <c r="H9" s="620"/>
      <c r="I9" s="620"/>
      <c r="J9" s="622"/>
      <c r="K9" s="540"/>
      <c r="L9" s="623"/>
    </row>
    <row r="10" spans="1:12" ht="172.5" customHeight="1" x14ac:dyDescent="0.25">
      <c r="A10" s="539"/>
      <c r="B10" s="540"/>
      <c r="C10" s="576"/>
      <c r="D10" s="77" t="s">
        <v>221</v>
      </c>
      <c r="E10" s="590"/>
      <c r="F10" s="637"/>
      <c r="G10" s="77" t="s">
        <v>222</v>
      </c>
      <c r="H10" s="621"/>
      <c r="I10" s="621"/>
      <c r="J10" s="622"/>
      <c r="K10" s="540"/>
      <c r="L10" s="623"/>
    </row>
    <row r="11" spans="1:12" ht="224.25" customHeight="1" x14ac:dyDescent="0.25">
      <c r="A11" s="539"/>
      <c r="B11" s="540"/>
      <c r="C11" s="78" t="s">
        <v>224</v>
      </c>
      <c r="D11" s="6" t="s">
        <v>224</v>
      </c>
      <c r="E11" s="73" t="s">
        <v>15</v>
      </c>
      <c r="F11" s="72" t="s">
        <v>19</v>
      </c>
      <c r="G11" s="6" t="s">
        <v>225</v>
      </c>
      <c r="H11" s="29">
        <v>6000</v>
      </c>
      <c r="I11" s="29">
        <v>6000</v>
      </c>
      <c r="J11" s="196">
        <f>I11*1/H11</f>
        <v>1</v>
      </c>
      <c r="K11" s="43" t="s">
        <v>232</v>
      </c>
      <c r="L11" s="623"/>
    </row>
    <row r="12" spans="1:12" ht="47.25" customHeight="1" x14ac:dyDescent="0.25">
      <c r="A12" s="539"/>
      <c r="B12" s="540"/>
      <c r="C12" s="635" t="s">
        <v>226</v>
      </c>
      <c r="D12" s="634" t="s">
        <v>233</v>
      </c>
      <c r="E12" s="552" t="s">
        <v>209</v>
      </c>
      <c r="F12" s="552" t="s">
        <v>70</v>
      </c>
      <c r="G12" s="6" t="s">
        <v>227</v>
      </c>
      <c r="H12" s="194">
        <v>14000</v>
      </c>
      <c r="I12" s="194">
        <v>25000</v>
      </c>
      <c r="J12" s="195">
        <f>I12*1/H12</f>
        <v>1.7857142857142858</v>
      </c>
      <c r="K12" s="39" t="s">
        <v>237</v>
      </c>
      <c r="L12" s="623"/>
    </row>
    <row r="13" spans="1:12" ht="78.75" x14ac:dyDescent="0.25">
      <c r="A13" s="539"/>
      <c r="B13" s="540"/>
      <c r="C13" s="635"/>
      <c r="D13" s="634"/>
      <c r="E13" s="547"/>
      <c r="F13" s="547"/>
      <c r="G13" s="6" t="s">
        <v>228</v>
      </c>
      <c r="H13" s="194">
        <v>5000</v>
      </c>
      <c r="I13" s="194">
        <v>7000</v>
      </c>
      <c r="J13" s="195">
        <f t="shared" ref="J13:J16" si="0">I13*1/H13</f>
        <v>1.4</v>
      </c>
      <c r="K13" s="39" t="s">
        <v>240</v>
      </c>
      <c r="L13" s="623"/>
    </row>
    <row r="14" spans="1:12" ht="31.5" x14ac:dyDescent="0.25">
      <c r="A14" s="539"/>
      <c r="B14" s="540"/>
      <c r="C14" s="635"/>
      <c r="D14" s="634"/>
      <c r="E14" s="547"/>
      <c r="F14" s="547"/>
      <c r="G14" s="6" t="s">
        <v>229</v>
      </c>
      <c r="H14" s="194">
        <v>2000</v>
      </c>
      <c r="I14" s="194">
        <v>2600</v>
      </c>
      <c r="J14" s="195">
        <f t="shared" si="0"/>
        <v>1.3</v>
      </c>
      <c r="K14" s="39" t="s">
        <v>238</v>
      </c>
      <c r="L14" s="623"/>
    </row>
    <row r="15" spans="1:12" ht="47.25" x14ac:dyDescent="0.25">
      <c r="A15" s="539"/>
      <c r="B15" s="540"/>
      <c r="C15" s="635"/>
      <c r="D15" s="634"/>
      <c r="E15" s="547"/>
      <c r="F15" s="547"/>
      <c r="G15" s="6" t="s">
        <v>230</v>
      </c>
      <c r="H15" s="194">
        <v>69000</v>
      </c>
      <c r="I15" s="194">
        <v>35000</v>
      </c>
      <c r="J15" s="195">
        <f t="shared" si="0"/>
        <v>0.50724637681159424</v>
      </c>
      <c r="K15" s="39" t="s">
        <v>239</v>
      </c>
      <c r="L15" s="623"/>
    </row>
    <row r="16" spans="1:12" ht="47.25" x14ac:dyDescent="0.25">
      <c r="A16" s="539"/>
      <c r="B16" s="540"/>
      <c r="C16" s="635"/>
      <c r="D16" s="634"/>
      <c r="E16" s="548"/>
      <c r="F16" s="548"/>
      <c r="G16" s="6" t="s">
        <v>231</v>
      </c>
      <c r="H16" s="194">
        <v>40000</v>
      </c>
      <c r="I16" s="194">
        <v>65000</v>
      </c>
      <c r="J16" s="195">
        <f t="shared" si="0"/>
        <v>1.625</v>
      </c>
      <c r="K16" s="39" t="s">
        <v>241</v>
      </c>
      <c r="L16" s="623"/>
    </row>
    <row r="17" spans="1:12" ht="63" customHeight="1" x14ac:dyDescent="0.25">
      <c r="A17" s="539"/>
      <c r="B17" s="540"/>
      <c r="C17" s="630" t="s">
        <v>69</v>
      </c>
      <c r="D17" s="634" t="s">
        <v>234</v>
      </c>
      <c r="E17" s="594" t="s">
        <v>67</v>
      </c>
      <c r="F17" s="594" t="s">
        <v>70</v>
      </c>
      <c r="G17" s="627" t="s">
        <v>235</v>
      </c>
      <c r="H17" s="631">
        <v>72761</v>
      </c>
      <c r="I17" s="631">
        <v>72761</v>
      </c>
      <c r="J17" s="624">
        <f>I17*1/H17</f>
        <v>1</v>
      </c>
      <c r="K17" s="540" t="s">
        <v>242</v>
      </c>
      <c r="L17" s="623"/>
    </row>
    <row r="18" spans="1:12" ht="15" customHeight="1" x14ac:dyDescent="0.25">
      <c r="A18" s="539"/>
      <c r="B18" s="540"/>
      <c r="C18" s="630"/>
      <c r="D18" s="634"/>
      <c r="E18" s="595"/>
      <c r="F18" s="595"/>
      <c r="G18" s="628"/>
      <c r="H18" s="632"/>
      <c r="I18" s="632"/>
      <c r="J18" s="625"/>
      <c r="K18" s="540"/>
      <c r="L18" s="623"/>
    </row>
    <row r="19" spans="1:12" ht="15" customHeight="1" x14ac:dyDescent="0.25">
      <c r="A19" s="539"/>
      <c r="B19" s="540"/>
      <c r="C19" s="630"/>
      <c r="D19" s="634"/>
      <c r="E19" s="595"/>
      <c r="F19" s="595"/>
      <c r="G19" s="629"/>
      <c r="H19" s="632"/>
      <c r="I19" s="632"/>
      <c r="J19" s="625"/>
      <c r="K19" s="540"/>
      <c r="L19" s="623"/>
    </row>
    <row r="20" spans="1:12" ht="15" customHeight="1" x14ac:dyDescent="0.25">
      <c r="A20" s="539"/>
      <c r="B20" s="540"/>
      <c r="C20" s="630"/>
      <c r="D20" s="634"/>
      <c r="E20" s="595"/>
      <c r="F20" s="595"/>
      <c r="G20" s="627" t="s">
        <v>236</v>
      </c>
      <c r="H20" s="632"/>
      <c r="I20" s="632"/>
      <c r="J20" s="625"/>
      <c r="K20" s="540"/>
      <c r="L20" s="623"/>
    </row>
    <row r="21" spans="1:12" ht="15" customHeight="1" x14ac:dyDescent="0.25">
      <c r="A21" s="539"/>
      <c r="B21" s="540"/>
      <c r="C21" s="630"/>
      <c r="D21" s="634"/>
      <c r="E21" s="596"/>
      <c r="F21" s="596"/>
      <c r="G21" s="629"/>
      <c r="H21" s="633"/>
      <c r="I21" s="633"/>
      <c r="J21" s="626"/>
      <c r="K21" s="540"/>
      <c r="L21" s="623"/>
    </row>
  </sheetData>
  <mergeCells count="31">
    <mergeCell ref="B3:B21"/>
    <mergeCell ref="H17:H21"/>
    <mergeCell ref="I17:I21"/>
    <mergeCell ref="E17:E21"/>
    <mergeCell ref="D17:D21"/>
    <mergeCell ref="E12:E16"/>
    <mergeCell ref="F12:F16"/>
    <mergeCell ref="D12:D16"/>
    <mergeCell ref="C12:C16"/>
    <mergeCell ref="C6:C10"/>
    <mergeCell ref="E6:E10"/>
    <mergeCell ref="F6:F10"/>
    <mergeCell ref="D3:D4"/>
    <mergeCell ref="G3:G4"/>
    <mergeCell ref="F3:F4"/>
    <mergeCell ref="A1:L1"/>
    <mergeCell ref="C3:C4"/>
    <mergeCell ref="E3:E4"/>
    <mergeCell ref="K6:K10"/>
    <mergeCell ref="H6:H10"/>
    <mergeCell ref="I6:I10"/>
    <mergeCell ref="J6:J10"/>
    <mergeCell ref="L3:L21"/>
    <mergeCell ref="K3:K4"/>
    <mergeCell ref="J17:J21"/>
    <mergeCell ref="K17:K21"/>
    <mergeCell ref="G17:G19"/>
    <mergeCell ref="G20:G21"/>
    <mergeCell ref="F17:F21"/>
    <mergeCell ref="A3:A21"/>
    <mergeCell ref="C17:C21"/>
  </mergeCells>
  <dataValidations count="1">
    <dataValidation allowBlank="1" showInputMessage="1" showErrorMessage="1" errorTitle="DETENTE" error="NO INGRESAR OTROS TIPOS DE DATOS" sqref="G3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0" zoomScaleNormal="70" workbookViewId="0">
      <selection activeCell="F3" sqref="F3:F4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.140625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56" t="s">
        <v>7</v>
      </c>
      <c r="B2" s="56" t="s">
        <v>6</v>
      </c>
      <c r="C2" s="56" t="s">
        <v>0</v>
      </c>
      <c r="D2" s="56" t="s">
        <v>1</v>
      </c>
      <c r="E2" s="56" t="s">
        <v>2</v>
      </c>
      <c r="F2" s="56" t="s">
        <v>3</v>
      </c>
      <c r="G2" s="56" t="s">
        <v>4</v>
      </c>
      <c r="H2" s="56" t="s">
        <v>21</v>
      </c>
      <c r="I2" s="56" t="s">
        <v>22</v>
      </c>
      <c r="J2" s="56" t="s">
        <v>8</v>
      </c>
      <c r="K2" s="56" t="s">
        <v>5</v>
      </c>
      <c r="L2" s="56" t="s">
        <v>75</v>
      </c>
    </row>
    <row r="3" spans="1:12" s="67" customFormat="1" ht="171.75" customHeight="1" x14ac:dyDescent="0.25">
      <c r="A3" s="539">
        <v>1</v>
      </c>
      <c r="B3" s="540" t="s">
        <v>194</v>
      </c>
      <c r="C3" s="544" t="s">
        <v>11</v>
      </c>
      <c r="D3" s="546" t="s">
        <v>11</v>
      </c>
      <c r="E3" s="546" t="s">
        <v>15</v>
      </c>
      <c r="F3" s="552" t="s">
        <v>19</v>
      </c>
      <c r="G3" s="62" t="s">
        <v>191</v>
      </c>
      <c r="H3" s="59">
        <v>23575</v>
      </c>
      <c r="I3" s="59">
        <v>23575</v>
      </c>
      <c r="J3" s="21">
        <f t="shared" ref="J3:J13" si="0">(I3*1/H3)</f>
        <v>1</v>
      </c>
      <c r="K3" s="54" t="s">
        <v>199</v>
      </c>
      <c r="L3" s="640">
        <f>I3+I4+I5+I6+I7+I8+I9+I10+I11+I12+I13+I18</f>
        <v>4809039</v>
      </c>
    </row>
    <row r="4" spans="1:12" s="67" customFormat="1" ht="47.25" x14ac:dyDescent="0.25">
      <c r="A4" s="539"/>
      <c r="B4" s="540"/>
      <c r="C4" s="545"/>
      <c r="D4" s="548"/>
      <c r="E4" s="548"/>
      <c r="F4" s="553"/>
      <c r="G4" s="62" t="s">
        <v>195</v>
      </c>
      <c r="H4" s="59">
        <v>900</v>
      </c>
      <c r="I4" s="59">
        <v>900</v>
      </c>
      <c r="J4" s="21">
        <f t="shared" si="0"/>
        <v>1</v>
      </c>
      <c r="K4" s="54" t="s">
        <v>196</v>
      </c>
      <c r="L4" s="641"/>
    </row>
    <row r="5" spans="1:12" s="67" customFormat="1" ht="47.25" x14ac:dyDescent="0.25">
      <c r="A5" s="539"/>
      <c r="B5" s="540"/>
      <c r="C5" s="576" t="s">
        <v>12</v>
      </c>
      <c r="D5" s="608" t="s">
        <v>12</v>
      </c>
      <c r="E5" s="597" t="s">
        <v>16</v>
      </c>
      <c r="F5" s="597" t="s">
        <v>20</v>
      </c>
      <c r="G5" s="68" t="s">
        <v>200</v>
      </c>
      <c r="H5" s="59">
        <v>3146097</v>
      </c>
      <c r="I5" s="59">
        <v>3069567</v>
      </c>
      <c r="J5" s="21">
        <f t="shared" si="0"/>
        <v>0.97567462160257612</v>
      </c>
      <c r="K5" s="540" t="s">
        <v>190</v>
      </c>
      <c r="L5" s="641"/>
    </row>
    <row r="6" spans="1:12" s="67" customFormat="1" ht="31.5" x14ac:dyDescent="0.25">
      <c r="A6" s="539"/>
      <c r="B6" s="540"/>
      <c r="C6" s="576"/>
      <c r="D6" s="608"/>
      <c r="E6" s="597"/>
      <c r="F6" s="597"/>
      <c r="G6" s="69" t="s">
        <v>201</v>
      </c>
      <c r="H6" s="59">
        <v>1043070</v>
      </c>
      <c r="I6" s="59">
        <v>761004</v>
      </c>
      <c r="J6" s="21">
        <f t="shared" si="0"/>
        <v>0.72958094854611866</v>
      </c>
      <c r="K6" s="540"/>
      <c r="L6" s="641"/>
    </row>
    <row r="7" spans="1:12" s="67" customFormat="1" ht="31.5" x14ac:dyDescent="0.25">
      <c r="A7" s="539"/>
      <c r="B7" s="540"/>
      <c r="C7" s="576"/>
      <c r="D7" s="608"/>
      <c r="E7" s="597"/>
      <c r="F7" s="597"/>
      <c r="G7" s="69" t="s">
        <v>202</v>
      </c>
      <c r="H7" s="59">
        <v>13789</v>
      </c>
      <c r="I7" s="59">
        <v>13750</v>
      </c>
      <c r="J7" s="21">
        <f t="shared" si="0"/>
        <v>0.99717165856842416</v>
      </c>
      <c r="K7" s="540"/>
      <c r="L7" s="641"/>
    </row>
    <row r="8" spans="1:12" s="67" customFormat="1" ht="31.5" x14ac:dyDescent="0.25">
      <c r="A8" s="539"/>
      <c r="B8" s="540"/>
      <c r="C8" s="576"/>
      <c r="D8" s="608"/>
      <c r="E8" s="597"/>
      <c r="F8" s="597"/>
      <c r="G8" s="69" t="s">
        <v>203</v>
      </c>
      <c r="H8" s="59">
        <v>35000</v>
      </c>
      <c r="I8" s="59">
        <v>35000</v>
      </c>
      <c r="J8" s="21">
        <f t="shared" si="0"/>
        <v>1</v>
      </c>
      <c r="K8" s="540"/>
      <c r="L8" s="641"/>
    </row>
    <row r="9" spans="1:12" s="67" customFormat="1" ht="63" customHeight="1" x14ac:dyDescent="0.25">
      <c r="A9" s="539"/>
      <c r="B9" s="540"/>
      <c r="C9" s="616" t="s">
        <v>51</v>
      </c>
      <c r="D9" s="577" t="s">
        <v>13</v>
      </c>
      <c r="E9" s="599" t="s">
        <v>17</v>
      </c>
      <c r="F9" s="599" t="s">
        <v>18</v>
      </c>
      <c r="G9" s="70" t="s">
        <v>204</v>
      </c>
      <c r="H9" s="59">
        <v>8346</v>
      </c>
      <c r="I9" s="59">
        <v>8346</v>
      </c>
      <c r="J9" s="21">
        <f t="shared" si="0"/>
        <v>1</v>
      </c>
      <c r="K9" s="66" t="s">
        <v>186</v>
      </c>
      <c r="L9" s="641"/>
    </row>
    <row r="10" spans="1:12" s="67" customFormat="1" ht="63" x14ac:dyDescent="0.25">
      <c r="A10" s="539"/>
      <c r="B10" s="540"/>
      <c r="C10" s="616"/>
      <c r="D10" s="577"/>
      <c r="E10" s="599"/>
      <c r="F10" s="599"/>
      <c r="G10" s="70" t="s">
        <v>205</v>
      </c>
      <c r="H10" s="59">
        <v>1447</v>
      </c>
      <c r="I10" s="59">
        <v>1447</v>
      </c>
      <c r="J10" s="21">
        <f t="shared" si="0"/>
        <v>1</v>
      </c>
      <c r="K10" s="66" t="s">
        <v>188</v>
      </c>
      <c r="L10" s="641"/>
    </row>
    <row r="11" spans="1:12" s="67" customFormat="1" ht="63" x14ac:dyDescent="0.25">
      <c r="A11" s="539"/>
      <c r="B11" s="540"/>
      <c r="C11" s="616"/>
      <c r="D11" s="577"/>
      <c r="E11" s="599"/>
      <c r="F11" s="599"/>
      <c r="G11" s="70" t="s">
        <v>206</v>
      </c>
      <c r="H11" s="59">
        <v>24300</v>
      </c>
      <c r="I11" s="59">
        <v>24300</v>
      </c>
      <c r="J11" s="21">
        <f t="shared" si="0"/>
        <v>1</v>
      </c>
      <c r="K11" s="66" t="s">
        <v>187</v>
      </c>
      <c r="L11" s="641"/>
    </row>
    <row r="12" spans="1:12" s="67" customFormat="1" ht="74.25" customHeight="1" x14ac:dyDescent="0.25">
      <c r="A12" s="539"/>
      <c r="B12" s="540"/>
      <c r="C12" s="616"/>
      <c r="D12" s="577"/>
      <c r="E12" s="599"/>
      <c r="F12" s="599"/>
      <c r="G12" s="70" t="s">
        <v>207</v>
      </c>
      <c r="H12" s="59">
        <v>1000</v>
      </c>
      <c r="I12" s="59">
        <v>1000</v>
      </c>
      <c r="J12" s="21">
        <f t="shared" si="0"/>
        <v>1</v>
      </c>
      <c r="K12" s="66" t="s">
        <v>189</v>
      </c>
      <c r="L12" s="641"/>
    </row>
    <row r="13" spans="1:12" s="67" customFormat="1" ht="15" customHeight="1" x14ac:dyDescent="0.25">
      <c r="A13" s="539"/>
      <c r="B13" s="540"/>
      <c r="C13" s="585" t="s">
        <v>69</v>
      </c>
      <c r="D13" s="587" t="s">
        <v>68</v>
      </c>
      <c r="E13" s="589" t="s">
        <v>67</v>
      </c>
      <c r="F13" s="594" t="s">
        <v>70</v>
      </c>
      <c r="G13" s="639" t="s">
        <v>192</v>
      </c>
      <c r="H13" s="638">
        <v>950000</v>
      </c>
      <c r="I13" s="638">
        <v>870000</v>
      </c>
      <c r="J13" s="613">
        <f t="shared" si="0"/>
        <v>0.91578947368421049</v>
      </c>
      <c r="K13" s="539"/>
      <c r="L13" s="641"/>
    </row>
    <row r="14" spans="1:12" s="67" customFormat="1" ht="15" customHeight="1" x14ac:dyDescent="0.25">
      <c r="A14" s="539"/>
      <c r="B14" s="540"/>
      <c r="C14" s="643"/>
      <c r="D14" s="598"/>
      <c r="E14" s="602"/>
      <c r="F14" s="595"/>
      <c r="G14" s="639"/>
      <c r="H14" s="638"/>
      <c r="I14" s="638"/>
      <c r="J14" s="614"/>
      <c r="K14" s="539"/>
      <c r="L14" s="641"/>
    </row>
    <row r="15" spans="1:12" s="67" customFormat="1" ht="15" customHeight="1" x14ac:dyDescent="0.25">
      <c r="A15" s="539"/>
      <c r="B15" s="540"/>
      <c r="C15" s="643"/>
      <c r="D15" s="598"/>
      <c r="E15" s="602"/>
      <c r="F15" s="595"/>
      <c r="G15" s="639"/>
      <c r="H15" s="638"/>
      <c r="I15" s="638"/>
      <c r="J15" s="614"/>
      <c r="K15" s="539"/>
      <c r="L15" s="641"/>
    </row>
    <row r="16" spans="1:12" s="67" customFormat="1" ht="15" customHeight="1" x14ac:dyDescent="0.25">
      <c r="A16" s="539"/>
      <c r="B16" s="540"/>
      <c r="C16" s="643"/>
      <c r="D16" s="598"/>
      <c r="E16" s="602"/>
      <c r="F16" s="595"/>
      <c r="G16" s="639"/>
      <c r="H16" s="638"/>
      <c r="I16" s="638"/>
      <c r="J16" s="614"/>
      <c r="K16" s="539"/>
      <c r="L16" s="641"/>
    </row>
    <row r="17" spans="1:12" s="67" customFormat="1" ht="15" customHeight="1" x14ac:dyDescent="0.25">
      <c r="A17" s="539"/>
      <c r="B17" s="540"/>
      <c r="C17" s="643"/>
      <c r="D17" s="598"/>
      <c r="E17" s="602"/>
      <c r="F17" s="595"/>
      <c r="G17" s="639"/>
      <c r="H17" s="638"/>
      <c r="I17" s="638"/>
      <c r="J17" s="615"/>
      <c r="K17" s="539"/>
      <c r="L17" s="641"/>
    </row>
    <row r="18" spans="1:12" s="67" customFormat="1" ht="47.25" x14ac:dyDescent="0.25">
      <c r="A18" s="539"/>
      <c r="B18" s="540"/>
      <c r="C18" s="586"/>
      <c r="D18" s="588"/>
      <c r="E18" s="590"/>
      <c r="F18" s="596"/>
      <c r="G18" s="66" t="s">
        <v>208</v>
      </c>
      <c r="H18" s="22">
        <v>150</v>
      </c>
      <c r="I18" s="22">
        <v>150</v>
      </c>
      <c r="J18" s="21">
        <f>(I18*1/H18)</f>
        <v>1</v>
      </c>
      <c r="K18" s="54" t="s">
        <v>193</v>
      </c>
      <c r="L18" s="642"/>
    </row>
  </sheetData>
  <mergeCells count="26">
    <mergeCell ref="A1:L1"/>
    <mergeCell ref="C3:C4"/>
    <mergeCell ref="E3:E4"/>
    <mergeCell ref="F3:F4"/>
    <mergeCell ref="C5:C8"/>
    <mergeCell ref="D5:D8"/>
    <mergeCell ref="E5:E8"/>
    <mergeCell ref="L3:L18"/>
    <mergeCell ref="F5:F8"/>
    <mergeCell ref="C9:C12"/>
    <mergeCell ref="D9:D12"/>
    <mergeCell ref="E9:E12"/>
    <mergeCell ref="F9:F12"/>
    <mergeCell ref="K5:K8"/>
    <mergeCell ref="K13:K17"/>
    <mergeCell ref="C13:C18"/>
    <mergeCell ref="B3:B18"/>
    <mergeCell ref="A3:A18"/>
    <mergeCell ref="D3:D4"/>
    <mergeCell ref="I13:I17"/>
    <mergeCell ref="J13:J17"/>
    <mergeCell ref="D13:D18"/>
    <mergeCell ref="E13:E18"/>
    <mergeCell ref="F13:F18"/>
    <mergeCell ref="G13:G17"/>
    <mergeCell ref="H13:H17"/>
  </mergeCells>
  <dataValidations count="2">
    <dataValidation type="list" allowBlank="1" showInputMessage="1" showErrorMessage="1" errorTitle="DETENTE" error="NO INGRESAR OTROS TIPOS DE DATOS" sqref="D3 D5:D9">
      <formula1>INDIRECT(C3)</formula1>
    </dataValidation>
    <dataValidation allowBlank="1" showInputMessage="1" showErrorMessage="1" errorTitle="DETENTE" error="NO INGRESAR OTROS TIPOS DE DATOS" sqref="G3:G12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F1" workbookViewId="0">
      <selection activeCell="C6" sqref="C6:K6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.140625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92" t="s">
        <v>7</v>
      </c>
      <c r="B2" s="92" t="s">
        <v>6</v>
      </c>
      <c r="C2" s="92" t="s">
        <v>0</v>
      </c>
      <c r="D2" s="92" t="s">
        <v>1</v>
      </c>
      <c r="E2" s="92" t="s">
        <v>2</v>
      </c>
      <c r="F2" s="92" t="s">
        <v>3</v>
      </c>
      <c r="G2" s="92" t="s">
        <v>4</v>
      </c>
      <c r="H2" s="92" t="s">
        <v>21</v>
      </c>
      <c r="I2" s="92" t="s">
        <v>22</v>
      </c>
      <c r="J2" s="92" t="s">
        <v>8</v>
      </c>
      <c r="K2" s="92" t="s">
        <v>5</v>
      </c>
      <c r="L2" s="92" t="s">
        <v>75</v>
      </c>
    </row>
    <row r="3" spans="1:12" ht="31.5" x14ac:dyDescent="0.25">
      <c r="A3" s="539"/>
      <c r="B3" s="540" t="s">
        <v>304</v>
      </c>
      <c r="C3" s="576" t="s">
        <v>12</v>
      </c>
      <c r="D3" s="608" t="s">
        <v>12</v>
      </c>
      <c r="E3" s="597" t="s">
        <v>16</v>
      </c>
      <c r="F3" s="597" t="s">
        <v>20</v>
      </c>
      <c r="G3" s="51" t="s">
        <v>303</v>
      </c>
      <c r="H3" s="52">
        <v>138276</v>
      </c>
      <c r="I3" s="50">
        <v>138263</v>
      </c>
      <c r="J3" s="21">
        <f t="shared" ref="J3:J6" si="0">(I3*1/H3)</f>
        <v>0.99990598513118689</v>
      </c>
      <c r="K3" s="86" t="s">
        <v>306</v>
      </c>
      <c r="L3" s="561">
        <f>I3+I4+I5+I6</f>
        <v>285591</v>
      </c>
    </row>
    <row r="4" spans="1:12" ht="47.25" x14ac:dyDescent="0.25">
      <c r="A4" s="539"/>
      <c r="B4" s="540"/>
      <c r="C4" s="576"/>
      <c r="D4" s="608"/>
      <c r="E4" s="597"/>
      <c r="F4" s="597"/>
      <c r="G4" s="51" t="s">
        <v>149</v>
      </c>
      <c r="H4" s="52">
        <v>81795</v>
      </c>
      <c r="I4" s="50">
        <v>80787</v>
      </c>
      <c r="J4" s="21">
        <f t="shared" si="0"/>
        <v>0.98767650834403076</v>
      </c>
      <c r="K4" s="86" t="s">
        <v>305</v>
      </c>
      <c r="L4" s="644"/>
    </row>
    <row r="5" spans="1:12" ht="94.5" x14ac:dyDescent="0.25">
      <c r="A5" s="539"/>
      <c r="B5" s="540"/>
      <c r="C5" s="91" t="s">
        <v>51</v>
      </c>
      <c r="D5" s="87" t="s">
        <v>13</v>
      </c>
      <c r="E5" s="8" t="s">
        <v>17</v>
      </c>
      <c r="F5" s="89" t="s">
        <v>18</v>
      </c>
      <c r="G5" s="51" t="s">
        <v>307</v>
      </c>
      <c r="H5" s="52">
        <v>16790</v>
      </c>
      <c r="I5" s="50">
        <v>15290</v>
      </c>
      <c r="J5" s="21">
        <f t="shared" si="0"/>
        <v>0.91066110780226328</v>
      </c>
      <c r="K5" s="86" t="s">
        <v>308</v>
      </c>
      <c r="L5" s="644"/>
    </row>
    <row r="6" spans="1:12" ht="63" x14ac:dyDescent="0.25">
      <c r="A6" s="539"/>
      <c r="B6" s="540"/>
      <c r="C6" s="117" t="s">
        <v>260</v>
      </c>
      <c r="D6" s="86" t="s">
        <v>253</v>
      </c>
      <c r="E6" s="89" t="s">
        <v>256</v>
      </c>
      <c r="F6" s="86" t="s">
        <v>257</v>
      </c>
      <c r="G6" s="40" t="s">
        <v>309</v>
      </c>
      <c r="H6" s="52">
        <v>54818</v>
      </c>
      <c r="I6" s="52">
        <v>51251</v>
      </c>
      <c r="J6" s="21">
        <f t="shared" si="0"/>
        <v>0.93493013243825018</v>
      </c>
      <c r="K6" s="116" t="s">
        <v>310</v>
      </c>
      <c r="L6" s="645"/>
    </row>
  </sheetData>
  <mergeCells count="8">
    <mergeCell ref="F3:F4"/>
    <mergeCell ref="A3:A6"/>
    <mergeCell ref="B3:B6"/>
    <mergeCell ref="L3:L6"/>
    <mergeCell ref="A1:L1"/>
    <mergeCell ref="C3:C4"/>
    <mergeCell ref="D3:D4"/>
    <mergeCell ref="E3:E4"/>
  </mergeCells>
  <dataValidations count="2">
    <dataValidation type="list" allowBlank="1" showInputMessage="1" showErrorMessage="1" errorTitle="DETENTE" error="NO INGRESAR OTROS TIPOS DE DATOS" sqref="D5 D3">
      <formula1>INDIRECT(C3)</formula1>
    </dataValidation>
    <dataValidation allowBlank="1" showInputMessage="1" showErrorMessage="1" errorTitle="DETENTE" error="NO INGRESAR OTROS TIPOS DE DATOS" sqref="G3:G5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60" zoomScaleNormal="60" workbookViewId="0">
      <selection activeCell="L3" sqref="L3:L15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.140625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85" t="s">
        <v>7</v>
      </c>
      <c r="B2" s="85" t="s">
        <v>6</v>
      </c>
      <c r="C2" s="85" t="s">
        <v>0</v>
      </c>
      <c r="D2" s="85" t="s">
        <v>1</v>
      </c>
      <c r="E2" s="85" t="s">
        <v>2</v>
      </c>
      <c r="F2" s="85" t="s">
        <v>3</v>
      </c>
      <c r="G2" s="85" t="s">
        <v>4</v>
      </c>
      <c r="H2" s="85" t="s">
        <v>21</v>
      </c>
      <c r="I2" s="85" t="s">
        <v>22</v>
      </c>
      <c r="J2" s="85" t="s">
        <v>8</v>
      </c>
      <c r="K2" s="85" t="s">
        <v>5</v>
      </c>
      <c r="L2" s="97" t="s">
        <v>75</v>
      </c>
    </row>
    <row r="3" spans="1:12" ht="63" x14ac:dyDescent="0.25">
      <c r="B3" s="649" t="s">
        <v>274</v>
      </c>
      <c r="C3" s="591" t="s">
        <v>51</v>
      </c>
      <c r="D3" s="19" t="s">
        <v>258</v>
      </c>
      <c r="E3" s="594" t="s">
        <v>17</v>
      </c>
      <c r="F3" s="594" t="s">
        <v>18</v>
      </c>
      <c r="G3" s="19" t="s">
        <v>261</v>
      </c>
      <c r="H3" s="59">
        <v>2400</v>
      </c>
      <c r="I3" s="59">
        <v>150</v>
      </c>
      <c r="J3" s="102">
        <f>(I3*1/H3)</f>
        <v>6.25E-2</v>
      </c>
      <c r="K3" s="43" t="s">
        <v>320</v>
      </c>
      <c r="L3" s="640">
        <f>I3+I4+I5+I6+I7+I8+I9+I10+I11+I12+I13+I14+I15</f>
        <v>2242666</v>
      </c>
    </row>
    <row r="4" spans="1:12" ht="47.25" x14ac:dyDescent="0.25">
      <c r="B4" s="650"/>
      <c r="C4" s="593"/>
      <c r="D4" s="19" t="s">
        <v>51</v>
      </c>
      <c r="E4" s="596"/>
      <c r="F4" s="596"/>
      <c r="G4" s="19" t="s">
        <v>266</v>
      </c>
      <c r="H4" s="59">
        <v>2205</v>
      </c>
      <c r="I4" s="59">
        <v>2205</v>
      </c>
      <c r="J4" s="102">
        <f t="shared" ref="J4:J15" si="0">(I4*1/H4)</f>
        <v>1</v>
      </c>
      <c r="K4" s="43" t="s">
        <v>321</v>
      </c>
      <c r="L4" s="641"/>
    </row>
    <row r="5" spans="1:12" ht="47.25" x14ac:dyDescent="0.25">
      <c r="B5" s="650"/>
      <c r="C5" s="646" t="s">
        <v>260</v>
      </c>
      <c r="D5" s="100" t="s">
        <v>213</v>
      </c>
      <c r="E5" s="81" t="s">
        <v>243</v>
      </c>
      <c r="F5" s="81" t="s">
        <v>244</v>
      </c>
      <c r="G5" s="19" t="s">
        <v>262</v>
      </c>
      <c r="H5" s="59">
        <v>10000</v>
      </c>
      <c r="I5" s="59">
        <v>10000</v>
      </c>
      <c r="J5" s="102">
        <f t="shared" si="0"/>
        <v>1</v>
      </c>
      <c r="K5" s="80" t="s">
        <v>322</v>
      </c>
      <c r="L5" s="641"/>
    </row>
    <row r="6" spans="1:12" ht="31.5" customHeight="1" x14ac:dyDescent="0.25">
      <c r="B6" s="650"/>
      <c r="C6" s="647"/>
      <c r="D6" s="100"/>
      <c r="E6" s="43" t="s">
        <v>256</v>
      </c>
      <c r="F6" s="79" t="s">
        <v>257</v>
      </c>
      <c r="G6" s="19" t="s">
        <v>273</v>
      </c>
      <c r="H6" s="59">
        <v>491722</v>
      </c>
      <c r="I6" s="59">
        <v>478568</v>
      </c>
      <c r="J6" s="102">
        <f t="shared" si="0"/>
        <v>0.97324911230329336</v>
      </c>
      <c r="K6" s="80" t="s">
        <v>323</v>
      </c>
      <c r="L6" s="641"/>
    </row>
    <row r="7" spans="1:12" ht="78.75" x14ac:dyDescent="0.25">
      <c r="B7" s="650"/>
      <c r="C7" s="648"/>
      <c r="D7" s="100"/>
      <c r="E7" s="43"/>
      <c r="F7" s="106"/>
      <c r="G7" s="189" t="s">
        <v>272</v>
      </c>
      <c r="H7" s="22">
        <v>803645</v>
      </c>
      <c r="I7" s="22">
        <v>677041</v>
      </c>
      <c r="J7" s="190">
        <f t="shared" ref="J7" si="1">(I7*1/H7)</f>
        <v>0.8424627789633482</v>
      </c>
      <c r="K7" s="107"/>
      <c r="L7" s="641"/>
    </row>
    <row r="8" spans="1:12" ht="63" x14ac:dyDescent="0.25">
      <c r="B8" s="650"/>
      <c r="C8" s="630" t="s">
        <v>69</v>
      </c>
      <c r="D8" s="19" t="s">
        <v>259</v>
      </c>
      <c r="E8" s="8" t="s">
        <v>67</v>
      </c>
      <c r="F8" s="9" t="s">
        <v>70</v>
      </c>
      <c r="G8" s="19" t="s">
        <v>324</v>
      </c>
      <c r="H8" s="59">
        <v>15000</v>
      </c>
      <c r="I8" s="59">
        <v>15000</v>
      </c>
      <c r="J8" s="102">
        <f t="shared" si="0"/>
        <v>1</v>
      </c>
      <c r="K8" s="80" t="s">
        <v>325</v>
      </c>
      <c r="L8" s="641"/>
    </row>
    <row r="9" spans="1:12" ht="110.25" x14ac:dyDescent="0.25">
      <c r="B9" s="650"/>
      <c r="C9" s="630"/>
      <c r="D9" s="19" t="s">
        <v>185</v>
      </c>
      <c r="E9" s="43" t="s">
        <v>142</v>
      </c>
      <c r="F9" s="188" t="s">
        <v>143</v>
      </c>
      <c r="G9" s="19" t="s">
        <v>264</v>
      </c>
      <c r="H9" s="59">
        <v>3000</v>
      </c>
      <c r="I9" s="59">
        <v>3000</v>
      </c>
      <c r="J9" s="101">
        <f t="shared" si="0"/>
        <v>1</v>
      </c>
      <c r="K9" s="80" t="s">
        <v>326</v>
      </c>
      <c r="L9" s="641"/>
    </row>
    <row r="10" spans="1:12" ht="31.5" customHeight="1" x14ac:dyDescent="0.25">
      <c r="B10" s="650"/>
      <c r="C10" s="544" t="s">
        <v>11</v>
      </c>
      <c r="D10" s="651" t="s">
        <v>11</v>
      </c>
      <c r="E10" s="589" t="s">
        <v>15</v>
      </c>
      <c r="F10" s="594" t="s">
        <v>19</v>
      </c>
      <c r="G10" s="39" t="s">
        <v>265</v>
      </c>
      <c r="H10" s="59">
        <v>8500</v>
      </c>
      <c r="I10" s="59">
        <v>8500</v>
      </c>
      <c r="J10" s="102">
        <f t="shared" si="0"/>
        <v>1</v>
      </c>
      <c r="K10" s="80" t="s">
        <v>267</v>
      </c>
      <c r="L10" s="641"/>
    </row>
    <row r="11" spans="1:12" ht="31.5" customHeight="1" x14ac:dyDescent="0.25">
      <c r="B11" s="650"/>
      <c r="C11" s="601"/>
      <c r="D11" s="651"/>
      <c r="E11" s="602"/>
      <c r="F11" s="602"/>
      <c r="G11" s="39" t="s">
        <v>89</v>
      </c>
      <c r="H11" s="59">
        <v>1400</v>
      </c>
      <c r="I11" s="59">
        <v>1400</v>
      </c>
      <c r="J11" s="102">
        <f t="shared" si="0"/>
        <v>1</v>
      </c>
      <c r="K11" s="80" t="s">
        <v>268</v>
      </c>
      <c r="L11" s="641"/>
    </row>
    <row r="12" spans="1:12" ht="31.5" customHeight="1" x14ac:dyDescent="0.25">
      <c r="B12" s="650"/>
      <c r="C12" s="545"/>
      <c r="D12" s="651"/>
      <c r="E12" s="590"/>
      <c r="F12" s="590"/>
      <c r="G12" s="43" t="s">
        <v>90</v>
      </c>
      <c r="H12" s="59">
        <v>4700</v>
      </c>
      <c r="I12" s="59">
        <v>4700</v>
      </c>
      <c r="J12" s="102">
        <f t="shared" si="0"/>
        <v>1</v>
      </c>
      <c r="K12" s="80" t="s">
        <v>269</v>
      </c>
      <c r="L12" s="641"/>
    </row>
    <row r="13" spans="1:12" ht="45" customHeight="1" x14ac:dyDescent="0.25">
      <c r="B13" s="650"/>
      <c r="C13" s="576" t="s">
        <v>12</v>
      </c>
      <c r="D13" s="577" t="s">
        <v>12</v>
      </c>
      <c r="E13" s="597" t="s">
        <v>16</v>
      </c>
      <c r="F13" s="597" t="s">
        <v>20</v>
      </c>
      <c r="G13" s="43" t="s">
        <v>270</v>
      </c>
      <c r="H13" s="59">
        <v>0</v>
      </c>
      <c r="I13" s="59">
        <v>0</v>
      </c>
      <c r="J13" s="101">
        <v>0</v>
      </c>
      <c r="K13" s="652" t="s">
        <v>327</v>
      </c>
      <c r="L13" s="641"/>
    </row>
    <row r="14" spans="1:12" ht="31.5" customHeight="1" x14ac:dyDescent="0.25">
      <c r="B14" s="650"/>
      <c r="C14" s="576"/>
      <c r="D14" s="577"/>
      <c r="E14" s="597"/>
      <c r="F14" s="597"/>
      <c r="G14" s="43" t="s">
        <v>271</v>
      </c>
      <c r="H14" s="59">
        <v>640845</v>
      </c>
      <c r="I14" s="59">
        <v>606622</v>
      </c>
      <c r="J14" s="102">
        <f t="shared" si="0"/>
        <v>0.94659707105462321</v>
      </c>
      <c r="K14" s="653"/>
      <c r="L14" s="641"/>
    </row>
    <row r="15" spans="1:12" ht="31.5" customHeight="1" x14ac:dyDescent="0.25">
      <c r="B15" s="650"/>
      <c r="C15" s="576"/>
      <c r="D15" s="577"/>
      <c r="E15" s="597"/>
      <c r="F15" s="597"/>
      <c r="G15" s="43" t="s">
        <v>150</v>
      </c>
      <c r="H15" s="59">
        <v>455573</v>
      </c>
      <c r="I15" s="59">
        <v>435480</v>
      </c>
      <c r="J15" s="102">
        <f t="shared" si="0"/>
        <v>0.95589510352896245</v>
      </c>
      <c r="K15" s="654"/>
      <c r="L15" s="642"/>
    </row>
  </sheetData>
  <mergeCells count="17">
    <mergeCell ref="F3:F4"/>
    <mergeCell ref="C5:C7"/>
    <mergeCell ref="A1:L1"/>
    <mergeCell ref="C13:C15"/>
    <mergeCell ref="D13:D15"/>
    <mergeCell ref="B3:B15"/>
    <mergeCell ref="C8:C9"/>
    <mergeCell ref="C10:C12"/>
    <mergeCell ref="D10:D12"/>
    <mergeCell ref="C3:C4"/>
    <mergeCell ref="L3:L15"/>
    <mergeCell ref="K13:K15"/>
    <mergeCell ref="F13:F15"/>
    <mergeCell ref="E10:E12"/>
    <mergeCell ref="F10:F12"/>
    <mergeCell ref="E13:E15"/>
    <mergeCell ref="E3:E4"/>
  </mergeCells>
  <dataValidations count="2">
    <dataValidation allowBlank="1" showInputMessage="1" showErrorMessage="1" errorTitle="DETENTE" error="NO INGRESAR OTROS TIPOS DE DATOS" sqref="G3:G9"/>
    <dataValidation type="list" allowBlank="1" showInputMessage="1" showErrorMessage="1" errorTitle="DETENTE" error="NO INGRESAR OTROS TIPOS DE DATOS" sqref="D3:D10">
      <formula1>INDIRECT(C3)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80" zoomScaleNormal="80" workbookViewId="0">
      <selection activeCell="C9" sqref="C9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.140625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85" t="s">
        <v>7</v>
      </c>
      <c r="B2" s="85" t="s">
        <v>6</v>
      </c>
      <c r="C2" s="85" t="s">
        <v>0</v>
      </c>
      <c r="D2" s="85" t="s">
        <v>1</v>
      </c>
      <c r="E2" s="85" t="s">
        <v>2</v>
      </c>
      <c r="F2" s="85" t="s">
        <v>3</v>
      </c>
      <c r="G2" s="85" t="s">
        <v>4</v>
      </c>
      <c r="H2" s="85" t="s">
        <v>21</v>
      </c>
      <c r="I2" s="85" t="s">
        <v>22</v>
      </c>
      <c r="J2" s="85" t="s">
        <v>8</v>
      </c>
      <c r="K2" s="85" t="s">
        <v>5</v>
      </c>
      <c r="L2" s="85" t="s">
        <v>75</v>
      </c>
    </row>
    <row r="3" spans="1:12" ht="78.75" x14ac:dyDescent="0.25">
      <c r="A3" s="657"/>
      <c r="B3" s="589" t="s">
        <v>255</v>
      </c>
      <c r="C3" s="646" t="s">
        <v>212</v>
      </c>
      <c r="D3" s="589" t="s">
        <v>245</v>
      </c>
      <c r="E3" s="594" t="s">
        <v>256</v>
      </c>
      <c r="F3" s="652" t="s">
        <v>257</v>
      </c>
      <c r="G3" s="39" t="s">
        <v>246</v>
      </c>
      <c r="H3" s="59">
        <v>367177</v>
      </c>
      <c r="I3" s="59">
        <v>350616</v>
      </c>
      <c r="J3" s="101">
        <f>(I3*1/H3)</f>
        <v>0.95489641235698319</v>
      </c>
      <c r="K3" s="93" t="s">
        <v>250</v>
      </c>
      <c r="L3" s="655">
        <f>(I3+I4+I5+I6+I7+I8+I9)</f>
        <v>1318331</v>
      </c>
    </row>
    <row r="4" spans="1:12" ht="63" x14ac:dyDescent="0.25">
      <c r="A4" s="658"/>
      <c r="B4" s="602"/>
      <c r="C4" s="647"/>
      <c r="D4" s="602"/>
      <c r="E4" s="602"/>
      <c r="F4" s="653"/>
      <c r="G4" s="39" t="s">
        <v>247</v>
      </c>
      <c r="H4" s="59">
        <v>180000</v>
      </c>
      <c r="I4" s="59">
        <v>177233</v>
      </c>
      <c r="J4" s="101">
        <f t="shared" ref="J4:J9" si="0">(I4*1/H4)</f>
        <v>0.98462777777777777</v>
      </c>
      <c r="K4" s="93" t="s">
        <v>250</v>
      </c>
      <c r="L4" s="655"/>
    </row>
    <row r="5" spans="1:12" ht="78.75" x14ac:dyDescent="0.25">
      <c r="A5" s="658"/>
      <c r="B5" s="602"/>
      <c r="C5" s="647"/>
      <c r="D5" s="590"/>
      <c r="E5" s="602"/>
      <c r="F5" s="653"/>
      <c r="G5" s="39" t="s">
        <v>248</v>
      </c>
      <c r="H5" s="59">
        <v>418842</v>
      </c>
      <c r="I5" s="59">
        <v>273968</v>
      </c>
      <c r="J5" s="101">
        <f t="shared" si="0"/>
        <v>0.65410823174371246</v>
      </c>
      <c r="K5" s="93" t="s">
        <v>250</v>
      </c>
      <c r="L5" s="655"/>
    </row>
    <row r="6" spans="1:12" ht="31.5" x14ac:dyDescent="0.25">
      <c r="A6" s="658"/>
      <c r="B6" s="602"/>
      <c r="C6" s="648"/>
      <c r="D6" s="83" t="s">
        <v>253</v>
      </c>
      <c r="E6" s="590"/>
      <c r="F6" s="654"/>
      <c r="G6" s="39" t="s">
        <v>254</v>
      </c>
      <c r="H6" s="59">
        <v>210483</v>
      </c>
      <c r="I6" s="59">
        <v>210483</v>
      </c>
      <c r="J6" s="101">
        <f t="shared" si="0"/>
        <v>1</v>
      </c>
      <c r="K6" s="94"/>
      <c r="L6" s="655"/>
    </row>
    <row r="7" spans="1:12" ht="31.5" x14ac:dyDescent="0.25">
      <c r="A7" s="658"/>
      <c r="B7" s="602"/>
      <c r="C7" s="576" t="s">
        <v>12</v>
      </c>
      <c r="D7" s="652" t="s">
        <v>12</v>
      </c>
      <c r="E7" s="594" t="s">
        <v>16</v>
      </c>
      <c r="F7" s="656" t="s">
        <v>20</v>
      </c>
      <c r="G7" s="39" t="s">
        <v>249</v>
      </c>
      <c r="H7" s="59">
        <v>63746</v>
      </c>
      <c r="I7" s="59">
        <v>63713</v>
      </c>
      <c r="J7" s="101">
        <f t="shared" si="0"/>
        <v>0.99948232045932295</v>
      </c>
      <c r="K7" s="652" t="s">
        <v>251</v>
      </c>
      <c r="L7" s="655"/>
    </row>
    <row r="8" spans="1:12" ht="31.5" x14ac:dyDescent="0.25">
      <c r="A8" s="658"/>
      <c r="B8" s="602"/>
      <c r="C8" s="576"/>
      <c r="D8" s="654"/>
      <c r="E8" s="590"/>
      <c r="F8" s="654"/>
      <c r="G8" s="39" t="s">
        <v>150</v>
      </c>
      <c r="H8" s="59">
        <v>225920</v>
      </c>
      <c r="I8" s="59">
        <v>225883</v>
      </c>
      <c r="J8" s="101">
        <f t="shared" si="0"/>
        <v>0.99983622521246462</v>
      </c>
      <c r="K8" s="654"/>
      <c r="L8" s="655"/>
    </row>
    <row r="9" spans="1:12" ht="63" x14ac:dyDescent="0.25">
      <c r="A9" s="659"/>
      <c r="B9" s="590"/>
      <c r="C9" s="84" t="s">
        <v>51</v>
      </c>
      <c r="D9" s="80" t="s">
        <v>51</v>
      </c>
      <c r="E9" s="9" t="s">
        <v>17</v>
      </c>
      <c r="F9" s="82" t="s">
        <v>18</v>
      </c>
      <c r="G9" s="39" t="s">
        <v>252</v>
      </c>
      <c r="H9" s="59">
        <v>16446</v>
      </c>
      <c r="I9" s="59">
        <v>16435</v>
      </c>
      <c r="J9" s="101">
        <f t="shared" si="0"/>
        <v>0.99933114435121007</v>
      </c>
      <c r="K9" s="93"/>
      <c r="L9" s="655"/>
    </row>
    <row r="10" spans="1:12" ht="15" hidden="1" customHeight="1" x14ac:dyDescent="0.25">
      <c r="C10" s="95"/>
    </row>
    <row r="11" spans="1:12" ht="15" hidden="1" customHeight="1" x14ac:dyDescent="0.25">
      <c r="C11" s="95"/>
    </row>
    <row r="12" spans="1:12" ht="15" hidden="1" customHeight="1" x14ac:dyDescent="0.25">
      <c r="C12" s="96"/>
    </row>
  </sheetData>
  <mergeCells count="13">
    <mergeCell ref="A1:L1"/>
    <mergeCell ref="L3:L9"/>
    <mergeCell ref="F3:F6"/>
    <mergeCell ref="D3:D5"/>
    <mergeCell ref="C7:C8"/>
    <mergeCell ref="D7:D8"/>
    <mergeCell ref="E7:E8"/>
    <mergeCell ref="F7:F8"/>
    <mergeCell ref="K7:K8"/>
    <mergeCell ref="C3:C6"/>
    <mergeCell ref="E3:E6"/>
    <mergeCell ref="A3:A9"/>
    <mergeCell ref="B3:B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C1" zoomScale="80" zoomScaleNormal="80" workbookViewId="0">
      <selection activeCell="G5" sqref="G5:K6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.140625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85" t="s">
        <v>7</v>
      </c>
      <c r="B2" s="85" t="s">
        <v>6</v>
      </c>
      <c r="C2" s="85" t="s">
        <v>0</v>
      </c>
      <c r="D2" s="85" t="s">
        <v>1</v>
      </c>
      <c r="E2" s="85" t="s">
        <v>2</v>
      </c>
      <c r="F2" s="85" t="s">
        <v>3</v>
      </c>
      <c r="G2" s="85" t="s">
        <v>4</v>
      </c>
      <c r="H2" s="85" t="s">
        <v>21</v>
      </c>
      <c r="I2" s="85" t="s">
        <v>22</v>
      </c>
      <c r="J2" s="85" t="s">
        <v>8</v>
      </c>
      <c r="K2" s="85" t="s">
        <v>5</v>
      </c>
      <c r="L2" s="85" t="s">
        <v>75</v>
      </c>
    </row>
    <row r="3" spans="1:12" ht="47.25" customHeight="1" x14ac:dyDescent="0.25">
      <c r="A3" s="539"/>
      <c r="B3" s="539" t="s">
        <v>561</v>
      </c>
      <c r="C3" s="616" t="s">
        <v>51</v>
      </c>
      <c r="D3" s="577" t="s">
        <v>13</v>
      </c>
      <c r="E3" s="599" t="s">
        <v>17</v>
      </c>
      <c r="F3" s="599" t="s">
        <v>18</v>
      </c>
      <c r="G3" s="427" t="s">
        <v>279</v>
      </c>
      <c r="H3" s="661">
        <v>12700</v>
      </c>
      <c r="I3" s="661">
        <v>1200</v>
      </c>
      <c r="J3" s="667">
        <f>I3*1/H3</f>
        <v>9.4488188976377951E-2</v>
      </c>
      <c r="K3" s="430" t="s">
        <v>554</v>
      </c>
      <c r="L3" s="666">
        <f>I3+I5+I7+I10+I12</f>
        <v>2732498.38</v>
      </c>
    </row>
    <row r="4" spans="1:12" ht="78.75" x14ac:dyDescent="0.25">
      <c r="A4" s="539"/>
      <c r="B4" s="539"/>
      <c r="C4" s="616"/>
      <c r="D4" s="577"/>
      <c r="E4" s="599"/>
      <c r="F4" s="599"/>
      <c r="G4" s="427" t="s">
        <v>280</v>
      </c>
      <c r="H4" s="661"/>
      <c r="I4" s="661"/>
      <c r="J4" s="667"/>
      <c r="K4" s="430" t="s">
        <v>555</v>
      </c>
      <c r="L4" s="666"/>
    </row>
    <row r="5" spans="1:12" ht="126" x14ac:dyDescent="0.25">
      <c r="A5" s="539"/>
      <c r="B5" s="539"/>
      <c r="C5" s="660" t="s">
        <v>260</v>
      </c>
      <c r="D5" s="577" t="s">
        <v>14</v>
      </c>
      <c r="E5" s="540" t="s">
        <v>257</v>
      </c>
      <c r="F5" s="577" t="s">
        <v>273</v>
      </c>
      <c r="G5" s="427" t="s">
        <v>281</v>
      </c>
      <c r="H5" s="440">
        <v>2611.38</v>
      </c>
      <c r="I5" s="440">
        <v>2611.38</v>
      </c>
      <c r="J5" s="432">
        <f>I5*1/H5</f>
        <v>1</v>
      </c>
      <c r="K5" s="428" t="s">
        <v>556</v>
      </c>
      <c r="L5" s="666"/>
    </row>
    <row r="6" spans="1:12" ht="104.25" customHeight="1" x14ac:dyDescent="0.25">
      <c r="A6" s="539"/>
      <c r="B6" s="539"/>
      <c r="C6" s="660"/>
      <c r="D6" s="577"/>
      <c r="E6" s="540"/>
      <c r="F6" s="577"/>
      <c r="G6" s="427" t="s">
        <v>559</v>
      </c>
      <c r="H6" s="440">
        <v>1446</v>
      </c>
      <c r="I6" s="440">
        <v>1446</v>
      </c>
      <c r="J6" s="432">
        <f>I6*1/H6</f>
        <v>1</v>
      </c>
      <c r="K6" s="428" t="s">
        <v>562</v>
      </c>
      <c r="L6" s="666"/>
    </row>
    <row r="7" spans="1:12" ht="15" customHeight="1" x14ac:dyDescent="0.25">
      <c r="A7" s="539"/>
      <c r="B7" s="539"/>
      <c r="C7" s="607" t="s">
        <v>11</v>
      </c>
      <c r="D7" s="577" t="s">
        <v>11</v>
      </c>
      <c r="E7" s="540" t="s">
        <v>15</v>
      </c>
      <c r="F7" s="599" t="s">
        <v>19</v>
      </c>
      <c r="G7" s="577" t="s">
        <v>282</v>
      </c>
      <c r="H7" s="661">
        <v>9000</v>
      </c>
      <c r="I7" s="661">
        <v>9000</v>
      </c>
      <c r="J7" s="662">
        <f>I7*1/H7</f>
        <v>1</v>
      </c>
      <c r="K7" s="608" t="s">
        <v>557</v>
      </c>
      <c r="L7" s="666"/>
    </row>
    <row r="8" spans="1:12" ht="15.75" customHeight="1" x14ac:dyDescent="0.25">
      <c r="A8" s="539"/>
      <c r="B8" s="539"/>
      <c r="C8" s="607"/>
      <c r="D8" s="577"/>
      <c r="E8" s="540"/>
      <c r="F8" s="540"/>
      <c r="G8" s="577"/>
      <c r="H8" s="661"/>
      <c r="I8" s="661"/>
      <c r="J8" s="663"/>
      <c r="K8" s="608"/>
      <c r="L8" s="666"/>
    </row>
    <row r="9" spans="1:12" ht="15.75" customHeight="1" x14ac:dyDescent="0.25">
      <c r="A9" s="539"/>
      <c r="B9" s="539"/>
      <c r="C9" s="607"/>
      <c r="D9" s="577"/>
      <c r="E9" s="540"/>
      <c r="F9" s="540"/>
      <c r="G9" s="577"/>
      <c r="H9" s="661"/>
      <c r="I9" s="661"/>
      <c r="J9" s="664"/>
      <c r="K9" s="608"/>
      <c r="L9" s="666"/>
    </row>
    <row r="10" spans="1:12" ht="31.5" customHeight="1" x14ac:dyDescent="0.25">
      <c r="A10" s="539"/>
      <c r="B10" s="539"/>
      <c r="C10" s="576" t="s">
        <v>12</v>
      </c>
      <c r="D10" s="577" t="s">
        <v>12</v>
      </c>
      <c r="E10" s="597" t="s">
        <v>16</v>
      </c>
      <c r="F10" s="597" t="s">
        <v>20</v>
      </c>
      <c r="G10" s="427" t="s">
        <v>284</v>
      </c>
      <c r="H10" s="661">
        <v>35000</v>
      </c>
      <c r="I10" s="661">
        <v>35000</v>
      </c>
      <c r="J10" s="665">
        <f>I10*1/H10</f>
        <v>1</v>
      </c>
      <c r="K10" s="608" t="s">
        <v>558</v>
      </c>
      <c r="L10" s="666"/>
    </row>
    <row r="11" spans="1:12" ht="15.75" customHeight="1" x14ac:dyDescent="0.25">
      <c r="A11" s="539"/>
      <c r="B11" s="539"/>
      <c r="C11" s="576"/>
      <c r="D11" s="577"/>
      <c r="E11" s="597"/>
      <c r="F11" s="597"/>
      <c r="G11" s="427" t="s">
        <v>285</v>
      </c>
      <c r="H11" s="661"/>
      <c r="I11" s="661"/>
      <c r="J11" s="665"/>
      <c r="K11" s="608"/>
      <c r="L11" s="666"/>
    </row>
    <row r="12" spans="1:12" ht="94.5" x14ac:dyDescent="0.25">
      <c r="A12" s="539"/>
      <c r="B12" s="539"/>
      <c r="C12" s="576"/>
      <c r="D12" s="577"/>
      <c r="E12" s="597"/>
      <c r="F12" s="597"/>
      <c r="G12" s="427" t="s">
        <v>560</v>
      </c>
      <c r="H12" s="440">
        <v>2704084</v>
      </c>
      <c r="I12" s="440">
        <v>2684687</v>
      </c>
      <c r="J12" s="448">
        <f>I12*1/H12</f>
        <v>0.99282677609127523</v>
      </c>
      <c r="K12" s="428" t="s">
        <v>563</v>
      </c>
      <c r="L12" s="666"/>
    </row>
    <row r="16" spans="1:12" x14ac:dyDescent="0.25">
      <c r="D16" s="99"/>
    </row>
  </sheetData>
  <mergeCells count="32">
    <mergeCell ref="A1:L1"/>
    <mergeCell ref="E3:E4"/>
    <mergeCell ref="F3:F4"/>
    <mergeCell ref="E7:E9"/>
    <mergeCell ref="F7:F9"/>
    <mergeCell ref="C3:C4"/>
    <mergeCell ref="D3:D4"/>
    <mergeCell ref="J3:J4"/>
    <mergeCell ref="I3:I4"/>
    <mergeCell ref="H3:H4"/>
    <mergeCell ref="B3:B12"/>
    <mergeCell ref="A3:A12"/>
    <mergeCell ref="L3:L12"/>
    <mergeCell ref="F10:F12"/>
    <mergeCell ref="E10:E12"/>
    <mergeCell ref="D10:D12"/>
    <mergeCell ref="C10:C12"/>
    <mergeCell ref="H10:H11"/>
    <mergeCell ref="K10:K11"/>
    <mergeCell ref="C5:C6"/>
    <mergeCell ref="D5:D6"/>
    <mergeCell ref="E5:E6"/>
    <mergeCell ref="F5:F6"/>
    <mergeCell ref="G7:G9"/>
    <mergeCell ref="H7:H9"/>
    <mergeCell ref="I7:I9"/>
    <mergeCell ref="J7:J9"/>
    <mergeCell ref="K7:K9"/>
    <mergeCell ref="I10:I11"/>
    <mergeCell ref="J10:J11"/>
    <mergeCell ref="C7:C9"/>
    <mergeCell ref="D7:D9"/>
  </mergeCells>
  <dataValidations count="4">
    <dataValidation type="list" allowBlank="1" showInputMessage="1" showErrorMessage="1" errorTitle="DETENTE" error="NO INGRESAR OTROS TIPOS DE DATOS" sqref="D3 D5:D6">
      <formula1>INDIRECT(C3)</formula1>
    </dataValidation>
    <dataValidation type="list" allowBlank="1" showInputMessage="1" showErrorMessage="1" errorTitle="DETENTE" error="NO INGRESAR OTROS TIPOS DE DATOS" sqref="D7:D8">
      <formula1>INDIRECT(C9)</formula1>
    </dataValidation>
    <dataValidation allowBlank="1" showInputMessage="1" showErrorMessage="1" errorTitle="DETENTE" error="NO INGRESAR OTROS TIPOS DE DATOS" sqref="F5 G3:G5 G7 G10:G11"/>
    <dataValidation type="list" allowBlank="1" showInputMessage="1" showErrorMessage="1" errorTitle="DETENTE" error="NO INGRESAR OTROS TIPOS DE DATOS" sqref="D10">
      <formula1>INDIRECT(#REF!)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0"/>
  <sheetViews>
    <sheetView topLeftCell="A13" zoomScale="50" zoomScaleNormal="50" workbookViewId="0">
      <selection activeCell="L3" sqref="L3:L4"/>
    </sheetView>
  </sheetViews>
  <sheetFormatPr baseColWidth="10" defaultRowHeight="15" x14ac:dyDescent="0.25"/>
  <cols>
    <col min="1" max="1" width="4.42578125" bestFit="1" customWidth="1"/>
    <col min="2" max="2" width="19.7109375" bestFit="1" customWidth="1"/>
    <col min="3" max="3" width="28.85546875" bestFit="1" customWidth="1"/>
    <col min="4" max="4" width="15.42578125" bestFit="1" customWidth="1"/>
    <col min="5" max="5" width="17.1406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18.140625" bestFit="1" customWidth="1"/>
    <col min="12" max="12" width="50" bestFit="1" customWidth="1"/>
    <col min="13" max="13" width="92.140625" bestFit="1" customWidth="1"/>
    <col min="14" max="14" width="90" customWidth="1"/>
  </cols>
  <sheetData>
    <row r="1" spans="1:14" ht="22.5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ht="38.25" thickBot="1" x14ac:dyDescent="0.3">
      <c r="A2" s="165" t="s">
        <v>7</v>
      </c>
      <c r="B2" s="114" t="s">
        <v>6</v>
      </c>
      <c r="C2" s="114" t="s">
        <v>0</v>
      </c>
      <c r="D2" s="114" t="s">
        <v>1</v>
      </c>
      <c r="E2" s="114" t="s">
        <v>2</v>
      </c>
      <c r="F2" s="114" t="s">
        <v>3</v>
      </c>
      <c r="G2" s="114" t="s">
        <v>4</v>
      </c>
      <c r="H2" s="114" t="s">
        <v>21</v>
      </c>
      <c r="I2" s="114" t="s">
        <v>22</v>
      </c>
      <c r="J2" s="114" t="s">
        <v>8</v>
      </c>
      <c r="K2" s="114" t="s">
        <v>5</v>
      </c>
      <c r="L2" s="166" t="s">
        <v>302</v>
      </c>
      <c r="M2" s="114" t="s">
        <v>75</v>
      </c>
      <c r="N2" s="191" t="s">
        <v>313</v>
      </c>
    </row>
    <row r="3" spans="1:14" ht="92.25" customHeight="1" x14ac:dyDescent="0.25">
      <c r="A3" s="675">
        <v>1</v>
      </c>
      <c r="B3" s="680" t="s">
        <v>293</v>
      </c>
      <c r="C3" s="682" t="s">
        <v>11</v>
      </c>
      <c r="D3" s="120" t="s">
        <v>11</v>
      </c>
      <c r="E3" s="676" t="s">
        <v>15</v>
      </c>
      <c r="F3" s="678" t="s">
        <v>19</v>
      </c>
      <c r="G3" s="121" t="s">
        <v>146</v>
      </c>
      <c r="H3" s="52">
        <v>54840</v>
      </c>
      <c r="I3" s="50">
        <v>54327</v>
      </c>
      <c r="J3" s="21">
        <v>0.99099999999999999</v>
      </c>
      <c r="K3" s="125" t="s">
        <v>153</v>
      </c>
      <c r="L3" s="671">
        <f>'educación ambiental'!I3+'educación ambiental'!I4</f>
        <v>72327</v>
      </c>
      <c r="M3" s="705">
        <f>L3+L5+L6+L7+L12+L13+L18+L21+L22+L24+L27+L28+L29</f>
        <v>207025.25</v>
      </c>
      <c r="N3" s="674">
        <f>(L3*1)/M3</f>
        <v>0.3493631815442802</v>
      </c>
    </row>
    <row r="4" spans="1:14" ht="142.5" thickBot="1" x14ac:dyDescent="0.3">
      <c r="A4" s="675"/>
      <c r="B4" s="681"/>
      <c r="C4" s="683"/>
      <c r="D4" s="126" t="s">
        <v>14</v>
      </c>
      <c r="E4" s="677"/>
      <c r="F4" s="679"/>
      <c r="G4" s="127" t="s">
        <v>147</v>
      </c>
      <c r="H4" s="52">
        <v>18000</v>
      </c>
      <c r="I4" s="24">
        <v>18000</v>
      </c>
      <c r="J4" s="21">
        <v>1</v>
      </c>
      <c r="K4" s="131" t="s">
        <v>154</v>
      </c>
      <c r="L4" s="671"/>
      <c r="M4" s="705"/>
      <c r="N4" s="674"/>
    </row>
    <row r="5" spans="1:14" ht="142.5" thickBot="1" x14ac:dyDescent="0.3">
      <c r="A5" s="168">
        <v>2</v>
      </c>
      <c r="B5" s="167" t="s">
        <v>294</v>
      </c>
      <c r="C5" s="132" t="s">
        <v>11</v>
      </c>
      <c r="D5" s="133" t="s">
        <v>11</v>
      </c>
      <c r="E5" s="134" t="s">
        <v>15</v>
      </c>
      <c r="F5" s="135" t="s">
        <v>19</v>
      </c>
      <c r="G5" s="136" t="s">
        <v>27</v>
      </c>
      <c r="H5" s="137">
        <v>6018</v>
      </c>
      <c r="I5" s="137">
        <v>6018</v>
      </c>
      <c r="J5" s="138">
        <f t="shared" ref="J5" si="0">(I5*1)/H5</f>
        <v>1</v>
      </c>
      <c r="K5" s="136" t="s">
        <v>30</v>
      </c>
      <c r="L5" s="439">
        <f>I5</f>
        <v>6018</v>
      </c>
      <c r="M5" s="705"/>
      <c r="N5" s="445">
        <f>(L5*1)/M3</f>
        <v>2.9068917921847699E-2</v>
      </c>
    </row>
    <row r="6" spans="1:14" ht="142.5" thickBot="1" x14ac:dyDescent="0.3">
      <c r="A6" s="168">
        <v>3</v>
      </c>
      <c r="B6" s="167" t="s">
        <v>295</v>
      </c>
      <c r="C6" s="132" t="s">
        <v>11</v>
      </c>
      <c r="D6" s="139" t="s">
        <v>11</v>
      </c>
      <c r="E6" s="134" t="s">
        <v>15</v>
      </c>
      <c r="F6" s="135" t="s">
        <v>19</v>
      </c>
      <c r="G6" s="140" t="s">
        <v>77</v>
      </c>
      <c r="H6" s="141">
        <v>39158.5</v>
      </c>
      <c r="I6" s="141">
        <v>39158.5</v>
      </c>
      <c r="J6" s="142">
        <f>(I6*1/H6)</f>
        <v>1</v>
      </c>
      <c r="K6" s="143" t="s">
        <v>48</v>
      </c>
      <c r="L6" s="439">
        <f>I6</f>
        <v>39158.5</v>
      </c>
      <c r="M6" s="705"/>
      <c r="N6" s="446">
        <f>(L6*1)/M3</f>
        <v>0.18914842513171704</v>
      </c>
    </row>
    <row r="7" spans="1:14" ht="92.25" customHeight="1" x14ac:dyDescent="0.25">
      <c r="A7" s="675">
        <v>4</v>
      </c>
      <c r="B7" s="680" t="s">
        <v>296</v>
      </c>
      <c r="C7" s="682" t="s">
        <v>11</v>
      </c>
      <c r="D7" s="684" t="s">
        <v>11</v>
      </c>
      <c r="E7" s="672" t="s">
        <v>15</v>
      </c>
      <c r="F7" s="673" t="s">
        <v>19</v>
      </c>
      <c r="G7" s="144" t="s">
        <v>86</v>
      </c>
      <c r="H7" s="145">
        <v>0</v>
      </c>
      <c r="I7" s="145">
        <v>0</v>
      </c>
      <c r="J7" s="124">
        <v>0</v>
      </c>
      <c r="K7" s="125" t="s">
        <v>102</v>
      </c>
      <c r="L7" s="671">
        <f>I7+I8+I9+I10+I11</f>
        <v>19191</v>
      </c>
      <c r="M7" s="705"/>
      <c r="N7" s="669">
        <f>(L7*1)/M3</f>
        <v>9.2698837460647915E-2</v>
      </c>
    </row>
    <row r="8" spans="1:14" ht="92.25" customHeight="1" x14ac:dyDescent="0.25">
      <c r="A8" s="675"/>
      <c r="B8" s="686"/>
      <c r="C8" s="601"/>
      <c r="D8" s="597"/>
      <c r="E8" s="602"/>
      <c r="F8" s="595"/>
      <c r="G8" s="19" t="s">
        <v>87</v>
      </c>
      <c r="H8" s="103">
        <v>13180</v>
      </c>
      <c r="I8" s="103">
        <v>13180</v>
      </c>
      <c r="J8" s="21">
        <f t="shared" ref="J8:J12" si="1">(I8*1/H8)</f>
        <v>1</v>
      </c>
      <c r="K8" s="86" t="s">
        <v>103</v>
      </c>
      <c r="L8" s="671"/>
      <c r="M8" s="705"/>
      <c r="N8" s="669"/>
    </row>
    <row r="9" spans="1:14" ht="110.25" x14ac:dyDescent="0.25">
      <c r="A9" s="675"/>
      <c r="B9" s="686"/>
      <c r="C9" s="601"/>
      <c r="D9" s="597"/>
      <c r="E9" s="602"/>
      <c r="F9" s="595"/>
      <c r="G9" s="39" t="s">
        <v>88</v>
      </c>
      <c r="H9" s="103">
        <v>3011</v>
      </c>
      <c r="I9" s="103">
        <v>3011</v>
      </c>
      <c r="J9" s="21">
        <f t="shared" si="1"/>
        <v>1</v>
      </c>
      <c r="K9" s="86" t="s">
        <v>104</v>
      </c>
      <c r="L9" s="671"/>
      <c r="M9" s="705"/>
      <c r="N9" s="669"/>
    </row>
    <row r="10" spans="1:14" ht="92.25" customHeight="1" x14ac:dyDescent="0.25">
      <c r="A10" s="675"/>
      <c r="B10" s="686"/>
      <c r="C10" s="601"/>
      <c r="D10" s="597"/>
      <c r="E10" s="602"/>
      <c r="F10" s="595"/>
      <c r="G10" s="39" t="s">
        <v>89</v>
      </c>
      <c r="H10" s="103">
        <v>0</v>
      </c>
      <c r="I10" s="103">
        <v>0</v>
      </c>
      <c r="J10" s="21">
        <v>0</v>
      </c>
      <c r="K10" s="86" t="s">
        <v>91</v>
      </c>
      <c r="L10" s="671"/>
      <c r="M10" s="705"/>
      <c r="N10" s="669"/>
    </row>
    <row r="11" spans="1:14" ht="93" customHeight="1" thickBot="1" x14ac:dyDescent="0.3">
      <c r="A11" s="675"/>
      <c r="B11" s="681"/>
      <c r="C11" s="683"/>
      <c r="D11" s="685"/>
      <c r="E11" s="688"/>
      <c r="F11" s="687"/>
      <c r="G11" s="146" t="s">
        <v>90</v>
      </c>
      <c r="H11" s="147">
        <v>3000</v>
      </c>
      <c r="I11" s="147">
        <v>3000</v>
      </c>
      <c r="J11" s="130">
        <f t="shared" si="1"/>
        <v>1</v>
      </c>
      <c r="K11" s="131" t="s">
        <v>92</v>
      </c>
      <c r="L11" s="671"/>
      <c r="M11" s="705"/>
      <c r="N11" s="669"/>
    </row>
    <row r="12" spans="1:14" ht="142.5" thickBot="1" x14ac:dyDescent="0.3">
      <c r="A12" s="168">
        <v>5</v>
      </c>
      <c r="B12" s="167" t="s">
        <v>297</v>
      </c>
      <c r="C12" s="132" t="s">
        <v>11</v>
      </c>
      <c r="D12" s="139" t="s">
        <v>11</v>
      </c>
      <c r="E12" s="143" t="s">
        <v>15</v>
      </c>
      <c r="F12" s="135" t="s">
        <v>19</v>
      </c>
      <c r="G12" s="140" t="s">
        <v>126</v>
      </c>
      <c r="H12" s="141">
        <v>1500</v>
      </c>
      <c r="I12" s="141">
        <v>1500</v>
      </c>
      <c r="J12" s="142">
        <f t="shared" si="1"/>
        <v>1</v>
      </c>
      <c r="K12" s="143" t="s">
        <v>115</v>
      </c>
      <c r="L12" s="439">
        <f>I12</f>
        <v>1500</v>
      </c>
      <c r="M12" s="705"/>
      <c r="N12" s="445">
        <f>L12*1/M3</f>
        <v>7.2454930014575515E-3</v>
      </c>
    </row>
    <row r="13" spans="1:14" ht="92.25" customHeight="1" x14ac:dyDescent="0.25">
      <c r="A13" s="675">
        <v>6</v>
      </c>
      <c r="B13" s="680" t="s">
        <v>298</v>
      </c>
      <c r="C13" s="682" t="s">
        <v>11</v>
      </c>
      <c r="D13" s="673" t="s">
        <v>11</v>
      </c>
      <c r="E13" s="672" t="s">
        <v>15</v>
      </c>
      <c r="F13" s="696" t="s">
        <v>19</v>
      </c>
      <c r="G13" s="144" t="s">
        <v>134</v>
      </c>
      <c r="H13" s="145">
        <v>1900</v>
      </c>
      <c r="I13" s="145">
        <v>1900</v>
      </c>
      <c r="J13" s="124">
        <f>(I13*1/H13)</f>
        <v>1</v>
      </c>
      <c r="K13" s="148" t="s">
        <v>135</v>
      </c>
      <c r="L13" s="671">
        <f>I13+I14+I15+I16+I17</f>
        <v>5300</v>
      </c>
      <c r="M13" s="705"/>
      <c r="N13" s="670">
        <f>L13*1/M3</f>
        <v>2.560074193848335E-2</v>
      </c>
    </row>
    <row r="14" spans="1:14" ht="92.25" customHeight="1" x14ac:dyDescent="0.25">
      <c r="A14" s="675"/>
      <c r="B14" s="686"/>
      <c r="C14" s="601"/>
      <c r="D14" s="595"/>
      <c r="E14" s="602"/>
      <c r="F14" s="556"/>
      <c r="G14" s="19" t="s">
        <v>87</v>
      </c>
      <c r="H14" s="103">
        <v>550</v>
      </c>
      <c r="I14" s="103">
        <v>550</v>
      </c>
      <c r="J14" s="21">
        <f t="shared" ref="J14:J17" si="2">(I14*1/H14)</f>
        <v>1</v>
      </c>
      <c r="K14" s="118" t="s">
        <v>136</v>
      </c>
      <c r="L14" s="671"/>
      <c r="M14" s="705"/>
      <c r="N14" s="670"/>
    </row>
    <row r="15" spans="1:14" ht="92.25" customHeight="1" x14ac:dyDescent="0.25">
      <c r="A15" s="675"/>
      <c r="B15" s="686"/>
      <c r="C15" s="601"/>
      <c r="D15" s="595"/>
      <c r="E15" s="602"/>
      <c r="F15" s="556"/>
      <c r="G15" s="47" t="s">
        <v>88</v>
      </c>
      <c r="H15" s="44">
        <v>1200</v>
      </c>
      <c r="I15" s="44">
        <v>1200</v>
      </c>
      <c r="J15" s="21">
        <f t="shared" si="2"/>
        <v>1</v>
      </c>
      <c r="K15" s="118" t="s">
        <v>138</v>
      </c>
      <c r="L15" s="671"/>
      <c r="M15" s="705"/>
      <c r="N15" s="670"/>
    </row>
    <row r="16" spans="1:14" ht="92.25" customHeight="1" x14ac:dyDescent="0.25">
      <c r="A16" s="675"/>
      <c r="B16" s="686"/>
      <c r="C16" s="601"/>
      <c r="D16" s="595"/>
      <c r="E16" s="602"/>
      <c r="F16" s="556"/>
      <c r="G16" s="47" t="s">
        <v>89</v>
      </c>
      <c r="H16" s="103">
        <v>1200</v>
      </c>
      <c r="I16" s="103">
        <v>1200</v>
      </c>
      <c r="J16" s="21">
        <f t="shared" si="2"/>
        <v>1</v>
      </c>
      <c r="K16" s="118" t="s">
        <v>91</v>
      </c>
      <c r="L16" s="671"/>
      <c r="M16" s="705"/>
      <c r="N16" s="670"/>
    </row>
    <row r="17" spans="1:14" ht="93" customHeight="1" thickBot="1" x14ac:dyDescent="0.3">
      <c r="A17" s="675"/>
      <c r="B17" s="681"/>
      <c r="C17" s="683"/>
      <c r="D17" s="687"/>
      <c r="E17" s="688"/>
      <c r="F17" s="697"/>
      <c r="G17" s="149" t="s">
        <v>90</v>
      </c>
      <c r="H17" s="147">
        <v>450</v>
      </c>
      <c r="I17" s="147">
        <v>450</v>
      </c>
      <c r="J17" s="130">
        <f t="shared" si="2"/>
        <v>1</v>
      </c>
      <c r="K17" s="150" t="s">
        <v>92</v>
      </c>
      <c r="L17" s="671"/>
      <c r="M17" s="705"/>
      <c r="N17" s="670"/>
    </row>
    <row r="18" spans="1:14" ht="92.25" customHeight="1" x14ac:dyDescent="0.25">
      <c r="A18" s="675">
        <v>7</v>
      </c>
      <c r="B18" s="680" t="s">
        <v>299</v>
      </c>
      <c r="C18" s="695" t="s">
        <v>11</v>
      </c>
      <c r="D18" s="676" t="s">
        <v>11</v>
      </c>
      <c r="E18" s="699" t="s">
        <v>15</v>
      </c>
      <c r="F18" s="684" t="s">
        <v>19</v>
      </c>
      <c r="G18" s="151" t="s">
        <v>181</v>
      </c>
      <c r="H18" s="145">
        <v>15302.5</v>
      </c>
      <c r="I18" s="145">
        <v>4590.75</v>
      </c>
      <c r="J18" s="124">
        <f>(I18*1/H18)</f>
        <v>0.3</v>
      </c>
      <c r="K18" s="152" t="s">
        <v>198</v>
      </c>
      <c r="L18" s="671">
        <f>(I18+I19+I20)</f>
        <v>9455.75</v>
      </c>
      <c r="M18" s="705"/>
      <c r="N18" s="670">
        <f>L18*1/M3</f>
        <v>4.5674380299021496E-2</v>
      </c>
    </row>
    <row r="19" spans="1:14" ht="157.5" x14ac:dyDescent="0.25">
      <c r="A19" s="675"/>
      <c r="B19" s="686"/>
      <c r="C19" s="607"/>
      <c r="D19" s="548"/>
      <c r="E19" s="608"/>
      <c r="F19" s="597"/>
      <c r="G19" s="61" t="s">
        <v>88</v>
      </c>
      <c r="H19" s="103">
        <v>3800</v>
      </c>
      <c r="I19" s="103">
        <v>3800</v>
      </c>
      <c r="J19" s="21">
        <f>(I19*1/H19)</f>
        <v>1</v>
      </c>
      <c r="K19" s="61" t="s">
        <v>183</v>
      </c>
      <c r="L19" s="671"/>
      <c r="M19" s="705"/>
      <c r="N19" s="670"/>
    </row>
    <row r="20" spans="1:14" ht="409.6" thickBot="1" x14ac:dyDescent="0.3">
      <c r="A20" s="675"/>
      <c r="B20" s="681"/>
      <c r="C20" s="698"/>
      <c r="D20" s="126" t="s">
        <v>14</v>
      </c>
      <c r="E20" s="700"/>
      <c r="F20" s="685"/>
      <c r="G20" s="154" t="s">
        <v>182</v>
      </c>
      <c r="H20" s="147">
        <v>2130</v>
      </c>
      <c r="I20" s="147">
        <v>1065</v>
      </c>
      <c r="J20" s="130">
        <f>(I20*1/H20)</f>
        <v>0.5</v>
      </c>
      <c r="K20" s="63" t="s">
        <v>184</v>
      </c>
      <c r="L20" s="671"/>
      <c r="M20" s="705"/>
      <c r="N20" s="670"/>
    </row>
    <row r="21" spans="1:14" ht="205.5" thickBot="1" x14ac:dyDescent="0.3">
      <c r="A21" s="168">
        <v>8</v>
      </c>
      <c r="B21" s="167" t="s">
        <v>300</v>
      </c>
      <c r="C21" s="161" t="s">
        <v>224</v>
      </c>
      <c r="D21" s="155" t="s">
        <v>224</v>
      </c>
      <c r="E21" s="134" t="s">
        <v>15</v>
      </c>
      <c r="F21" s="135" t="s">
        <v>19</v>
      </c>
      <c r="G21" s="155" t="s">
        <v>225</v>
      </c>
      <c r="H21" s="156">
        <v>6000</v>
      </c>
      <c r="I21" s="156">
        <v>6000</v>
      </c>
      <c r="J21" s="157">
        <v>1</v>
      </c>
      <c r="K21" s="158" t="s">
        <v>232</v>
      </c>
      <c r="L21" s="439">
        <f>I21</f>
        <v>6000</v>
      </c>
      <c r="M21" s="705"/>
      <c r="N21" s="445">
        <f>L21*1/M3</f>
        <v>2.8981972005830206E-2</v>
      </c>
    </row>
    <row r="22" spans="1:14" ht="141.75" x14ac:dyDescent="0.25">
      <c r="A22" s="675">
        <v>9</v>
      </c>
      <c r="B22" s="680" t="s">
        <v>301</v>
      </c>
      <c r="C22" s="682" t="s">
        <v>11</v>
      </c>
      <c r="D22" s="676" t="s">
        <v>11</v>
      </c>
      <c r="E22" s="676" t="s">
        <v>15</v>
      </c>
      <c r="F22" s="678" t="s">
        <v>19</v>
      </c>
      <c r="G22" s="159" t="s">
        <v>191</v>
      </c>
      <c r="H22" s="145">
        <v>23575</v>
      </c>
      <c r="I22" s="145">
        <v>23575</v>
      </c>
      <c r="J22" s="124">
        <f t="shared" ref="J22:J23" si="3">(I22*1/H22)</f>
        <v>1</v>
      </c>
      <c r="K22" s="125" t="s">
        <v>199</v>
      </c>
      <c r="L22" s="671">
        <f>I22+I23</f>
        <v>24475</v>
      </c>
      <c r="M22" s="705"/>
      <c r="N22" s="669">
        <f>L22*1/M3</f>
        <v>0.11822229414044905</v>
      </c>
    </row>
    <row r="23" spans="1:14" ht="48" customHeight="1" thickBot="1" x14ac:dyDescent="0.3">
      <c r="A23" s="675"/>
      <c r="B23" s="681"/>
      <c r="C23" s="683"/>
      <c r="D23" s="677"/>
      <c r="E23" s="677"/>
      <c r="F23" s="679"/>
      <c r="G23" s="160" t="s">
        <v>195</v>
      </c>
      <c r="H23" s="147">
        <v>900</v>
      </c>
      <c r="I23" s="147">
        <v>900</v>
      </c>
      <c r="J23" s="130">
        <f t="shared" si="3"/>
        <v>1</v>
      </c>
      <c r="K23" s="131" t="s">
        <v>196</v>
      </c>
      <c r="L23" s="671"/>
      <c r="M23" s="705"/>
      <c r="N23" s="669"/>
    </row>
    <row r="24" spans="1:14" ht="92.25" customHeight="1" x14ac:dyDescent="0.25">
      <c r="A24" s="675">
        <v>10</v>
      </c>
      <c r="B24" s="691" t="s">
        <v>312</v>
      </c>
      <c r="C24" s="695" t="s">
        <v>11</v>
      </c>
      <c r="D24" s="689" t="s">
        <v>11</v>
      </c>
      <c r="E24" s="672" t="s">
        <v>15</v>
      </c>
      <c r="F24" s="673" t="s">
        <v>19</v>
      </c>
      <c r="G24" s="163" t="s">
        <v>265</v>
      </c>
      <c r="H24" s="145">
        <v>8500</v>
      </c>
      <c r="I24" s="145">
        <v>8500</v>
      </c>
      <c r="J24" s="164">
        <f t="shared" ref="J24:J26" si="4">(I24*1/H24)</f>
        <v>1</v>
      </c>
      <c r="K24" s="125" t="s">
        <v>267</v>
      </c>
      <c r="L24" s="671">
        <f>I24+I25+I26</f>
        <v>14600</v>
      </c>
      <c r="M24" s="705"/>
      <c r="N24" s="670">
        <f>L24*1/M3</f>
        <v>7.0522798547520166E-2</v>
      </c>
    </row>
    <row r="25" spans="1:14" ht="92.25" customHeight="1" x14ac:dyDescent="0.25">
      <c r="A25" s="675"/>
      <c r="B25" s="692"/>
      <c r="C25" s="607"/>
      <c r="D25" s="651"/>
      <c r="E25" s="602"/>
      <c r="F25" s="602"/>
      <c r="G25" s="39" t="s">
        <v>89</v>
      </c>
      <c r="H25" s="103">
        <v>1400</v>
      </c>
      <c r="I25" s="103">
        <v>1400</v>
      </c>
      <c r="J25" s="102">
        <f t="shared" si="4"/>
        <v>1</v>
      </c>
      <c r="K25" s="86" t="s">
        <v>268</v>
      </c>
      <c r="L25" s="671"/>
      <c r="M25" s="705"/>
      <c r="N25" s="670"/>
    </row>
    <row r="26" spans="1:14" ht="93" customHeight="1" thickBot="1" x14ac:dyDescent="0.3">
      <c r="A26" s="694"/>
      <c r="B26" s="693"/>
      <c r="C26" s="544"/>
      <c r="D26" s="690"/>
      <c r="E26" s="602"/>
      <c r="F26" s="602"/>
      <c r="G26" s="169" t="s">
        <v>90</v>
      </c>
      <c r="H26" s="90">
        <v>4700</v>
      </c>
      <c r="I26" s="90">
        <v>4700</v>
      </c>
      <c r="J26" s="170">
        <f t="shared" si="4"/>
        <v>1</v>
      </c>
      <c r="K26" s="88" t="s">
        <v>269</v>
      </c>
      <c r="L26" s="671"/>
      <c r="M26" s="705"/>
      <c r="N26" s="670"/>
    </row>
    <row r="27" spans="1:14" ht="30.75" customHeight="1" thickBot="1" x14ac:dyDescent="0.3">
      <c r="A27" s="171">
        <v>11</v>
      </c>
      <c r="B27" s="402" t="s">
        <v>314</v>
      </c>
      <c r="C27" s="173" t="s">
        <v>11</v>
      </c>
      <c r="D27" s="174" t="s">
        <v>11</v>
      </c>
      <c r="E27" s="172"/>
      <c r="F27" s="172"/>
      <c r="G27" s="172"/>
      <c r="H27" s="141">
        <v>0</v>
      </c>
      <c r="I27" s="141">
        <v>0</v>
      </c>
      <c r="J27" s="175">
        <v>0</v>
      </c>
      <c r="K27" s="172"/>
      <c r="L27" s="435">
        <v>0</v>
      </c>
      <c r="M27" s="705"/>
      <c r="N27" s="447">
        <f>L27*1/M3</f>
        <v>0</v>
      </c>
    </row>
    <row r="28" spans="1:14" ht="30.75" customHeight="1" thickBot="1" x14ac:dyDescent="0.3">
      <c r="A28" s="441">
        <v>12</v>
      </c>
      <c r="B28" s="442" t="s">
        <v>315</v>
      </c>
      <c r="C28" s="443" t="s">
        <v>11</v>
      </c>
      <c r="D28" s="444" t="s">
        <v>11</v>
      </c>
      <c r="E28" s="172"/>
      <c r="F28" s="172"/>
      <c r="G28" s="172"/>
      <c r="H28" s="141">
        <v>0</v>
      </c>
      <c r="I28" s="141">
        <v>0</v>
      </c>
      <c r="J28" s="175">
        <v>0</v>
      </c>
      <c r="K28" s="172"/>
      <c r="L28" s="435">
        <v>0</v>
      </c>
      <c r="M28" s="705"/>
      <c r="N28" s="447">
        <f>L28*1/M3</f>
        <v>0</v>
      </c>
    </row>
    <row r="29" spans="1:14" ht="27" customHeight="1" x14ac:dyDescent="0.25">
      <c r="A29" s="701">
        <v>13</v>
      </c>
      <c r="B29" s="694" t="s">
        <v>311</v>
      </c>
      <c r="C29" s="711" t="s">
        <v>11</v>
      </c>
      <c r="D29" s="577" t="s">
        <v>11</v>
      </c>
      <c r="E29" s="589" t="s">
        <v>15</v>
      </c>
      <c r="F29" s="594" t="s">
        <v>19</v>
      </c>
      <c r="G29" s="587" t="s">
        <v>282</v>
      </c>
      <c r="H29" s="610">
        <v>9000</v>
      </c>
      <c r="I29" s="610">
        <v>9000</v>
      </c>
      <c r="J29" s="708">
        <f>I29*1/H29</f>
        <v>1</v>
      </c>
      <c r="K29" s="546" t="s">
        <v>557</v>
      </c>
      <c r="L29" s="702">
        <v>9000</v>
      </c>
      <c r="M29" s="705"/>
      <c r="N29" s="706">
        <f>L29*1/M3</f>
        <v>4.3472958008745309E-2</v>
      </c>
    </row>
    <row r="30" spans="1:14" ht="27" customHeight="1" x14ac:dyDescent="0.25">
      <c r="A30" s="701"/>
      <c r="B30" s="714"/>
      <c r="C30" s="712"/>
      <c r="D30" s="577"/>
      <c r="E30" s="602"/>
      <c r="F30" s="602"/>
      <c r="G30" s="598"/>
      <c r="H30" s="611"/>
      <c r="I30" s="611"/>
      <c r="J30" s="709"/>
      <c r="K30" s="547"/>
      <c r="L30" s="703"/>
      <c r="M30" s="705"/>
      <c r="N30" s="707"/>
    </row>
    <row r="31" spans="1:14" ht="27.75" customHeight="1" thickBot="1" x14ac:dyDescent="0.3">
      <c r="A31" s="701"/>
      <c r="B31" s="715"/>
      <c r="C31" s="713"/>
      <c r="D31" s="577"/>
      <c r="E31" s="590"/>
      <c r="F31" s="590"/>
      <c r="G31" s="588"/>
      <c r="H31" s="612"/>
      <c r="I31" s="612"/>
      <c r="J31" s="710"/>
      <c r="K31" s="548"/>
      <c r="L31" s="704"/>
      <c r="M31" s="705"/>
      <c r="N31" s="707"/>
    </row>
    <row r="35" spans="3:5" x14ac:dyDescent="0.25">
      <c r="C35" s="668" t="s">
        <v>316</v>
      </c>
      <c r="D35" s="668"/>
    </row>
    <row r="36" spans="3:5" x14ac:dyDescent="0.25">
      <c r="C36" s="668"/>
      <c r="D36" s="668"/>
      <c r="E36" s="115"/>
    </row>
    <row r="37" spans="3:5" ht="21" x14ac:dyDescent="0.35">
      <c r="C37" s="177">
        <v>0</v>
      </c>
      <c r="D37" s="176"/>
    </row>
    <row r="38" spans="3:5" ht="21" x14ac:dyDescent="0.35">
      <c r="C38" s="178" t="s">
        <v>317</v>
      </c>
      <c r="D38" s="180"/>
    </row>
    <row r="39" spans="3:5" ht="21" x14ac:dyDescent="0.35">
      <c r="C39" s="178" t="s">
        <v>318</v>
      </c>
      <c r="D39" s="179"/>
    </row>
    <row r="40" spans="3:5" ht="21" x14ac:dyDescent="0.35">
      <c r="C40" s="178" t="s">
        <v>319</v>
      </c>
      <c r="D40" s="181"/>
    </row>
  </sheetData>
  <mergeCells count="63">
    <mergeCell ref="A29:A31"/>
    <mergeCell ref="L29:L31"/>
    <mergeCell ref="M3:M31"/>
    <mergeCell ref="N29:N31"/>
    <mergeCell ref="I29:I31"/>
    <mergeCell ref="J29:J31"/>
    <mergeCell ref="K29:K31"/>
    <mergeCell ref="C29:C31"/>
    <mergeCell ref="B29:B31"/>
    <mergeCell ref="D29:D31"/>
    <mergeCell ref="E29:E31"/>
    <mergeCell ref="F29:F31"/>
    <mergeCell ref="G29:G31"/>
    <mergeCell ref="H29:H31"/>
    <mergeCell ref="F22:F23"/>
    <mergeCell ref="B22:B23"/>
    <mergeCell ref="A3:A4"/>
    <mergeCell ref="A7:A11"/>
    <mergeCell ref="A13:A17"/>
    <mergeCell ref="C13:C17"/>
    <mergeCell ref="D13:D17"/>
    <mergeCell ref="C3:C4"/>
    <mergeCell ref="F13:F17"/>
    <mergeCell ref="B13:B17"/>
    <mergeCell ref="C18:C20"/>
    <mergeCell ref="D18:D19"/>
    <mergeCell ref="E18:E20"/>
    <mergeCell ref="F18:F20"/>
    <mergeCell ref="B18:B20"/>
    <mergeCell ref="E7:E11"/>
    <mergeCell ref="D24:D26"/>
    <mergeCell ref="B24:B26"/>
    <mergeCell ref="A24:A26"/>
    <mergeCell ref="E22:E23"/>
    <mergeCell ref="A22:A23"/>
    <mergeCell ref="C24:C26"/>
    <mergeCell ref="C22:C23"/>
    <mergeCell ref="D22:D23"/>
    <mergeCell ref="E13:E17"/>
    <mergeCell ref="A1:N1"/>
    <mergeCell ref="N3:N4"/>
    <mergeCell ref="N7:N11"/>
    <mergeCell ref="N13:N17"/>
    <mergeCell ref="N18:N20"/>
    <mergeCell ref="L3:L4"/>
    <mergeCell ref="L7:L11"/>
    <mergeCell ref="L13:L17"/>
    <mergeCell ref="A18:A20"/>
    <mergeCell ref="E3:E4"/>
    <mergeCell ref="F3:F4"/>
    <mergeCell ref="B3:B4"/>
    <mergeCell ref="C7:C11"/>
    <mergeCell ref="D7:D11"/>
    <mergeCell ref="B7:B11"/>
    <mergeCell ref="F7:F11"/>
    <mergeCell ref="C35:D36"/>
    <mergeCell ref="N22:N23"/>
    <mergeCell ref="N24:N26"/>
    <mergeCell ref="L18:L20"/>
    <mergeCell ref="L22:L23"/>
    <mergeCell ref="L24:L26"/>
    <mergeCell ref="E24:E26"/>
    <mergeCell ref="F24:F26"/>
  </mergeCells>
  <dataValidations count="3">
    <dataValidation type="list" allowBlank="1" showInputMessage="1" showErrorMessage="1" errorTitle="DETENTE" error="NO INGRESAR OTROS TIPOS DE DATOS" sqref="D3:D6 D12 D18 D20 D22 D24">
      <formula1>INDIRECT(C3)</formula1>
    </dataValidation>
    <dataValidation allowBlank="1" showInputMessage="1" showErrorMessage="1" errorTitle="DETENTE" error="NO INGRESAR OTROS TIPOS DE DATOS" sqref="G3:G8 G12:G14 G22:G23 G29"/>
    <dataValidation type="list" allowBlank="1" showInputMessage="1" showErrorMessage="1" errorTitle="DETENTE" error="NO INGRESAR OTROS TIPOS DE DATOS" sqref="D29:D30">
      <formula1>INDIRECT(C31)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62"/>
  <sheetViews>
    <sheetView topLeftCell="A13" zoomScale="50" zoomScaleNormal="50" workbookViewId="0">
      <selection activeCell="M3" sqref="M3:M52"/>
    </sheetView>
  </sheetViews>
  <sheetFormatPr baseColWidth="10" defaultRowHeight="15" x14ac:dyDescent="0.25"/>
  <cols>
    <col min="1" max="1" width="4.42578125" bestFit="1" customWidth="1"/>
    <col min="2" max="2" width="19.7109375" bestFit="1" customWidth="1"/>
    <col min="3" max="3" width="28.85546875" bestFit="1" customWidth="1"/>
    <col min="4" max="4" width="15.42578125" bestFit="1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1.5703125" customWidth="1"/>
    <col min="12" max="12" width="30.42578125" customWidth="1"/>
    <col min="13" max="13" width="103" bestFit="1" customWidth="1"/>
    <col min="14" max="14" width="31" customWidth="1"/>
  </cols>
  <sheetData>
    <row r="1" spans="1:19" ht="39.75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9" ht="80.25" customHeight="1" thickBot="1" x14ac:dyDescent="0.3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328</v>
      </c>
    </row>
    <row r="3" spans="1:19" ht="78.75" x14ac:dyDescent="0.25">
      <c r="A3" s="720">
        <v>1</v>
      </c>
      <c r="B3" s="716" t="s">
        <v>293</v>
      </c>
      <c r="C3" s="718" t="s">
        <v>12</v>
      </c>
      <c r="D3" s="676" t="s">
        <v>12</v>
      </c>
      <c r="E3" s="678" t="s">
        <v>16</v>
      </c>
      <c r="F3" s="678" t="s">
        <v>20</v>
      </c>
      <c r="G3" s="121" t="s">
        <v>148</v>
      </c>
      <c r="H3" s="52">
        <v>5948304</v>
      </c>
      <c r="I3" s="50">
        <v>4941571</v>
      </c>
      <c r="J3" s="21">
        <v>0.83099999999999996</v>
      </c>
      <c r="K3" s="125" t="s">
        <v>155</v>
      </c>
      <c r="L3" s="754">
        <f>I3+I4+I5+I6</f>
        <v>6606826</v>
      </c>
      <c r="M3" s="723">
        <f>L3+L7+L14+L19+L22+L26+L27+L34+L39+L43+L45+L47+L50</f>
        <v>24258339.59</v>
      </c>
      <c r="N3" s="726">
        <f>L3*1/M3</f>
        <v>0.27235277070338021</v>
      </c>
    </row>
    <row r="4" spans="1:19" ht="63" x14ac:dyDescent="0.25">
      <c r="A4" s="721"/>
      <c r="B4" s="675"/>
      <c r="C4" s="550"/>
      <c r="D4" s="547"/>
      <c r="E4" s="554"/>
      <c r="F4" s="554"/>
      <c r="G4" s="51" t="s">
        <v>149</v>
      </c>
      <c r="H4" s="52">
        <v>132227</v>
      </c>
      <c r="I4" s="50">
        <v>128731</v>
      </c>
      <c r="J4" s="21">
        <v>0.97399999999999998</v>
      </c>
      <c r="K4" s="107" t="s">
        <v>156</v>
      </c>
      <c r="L4" s="755"/>
      <c r="M4" s="724"/>
      <c r="N4" s="727"/>
    </row>
    <row r="5" spans="1:19" ht="31.5" x14ac:dyDescent="0.25">
      <c r="A5" s="721"/>
      <c r="B5" s="675"/>
      <c r="C5" s="550"/>
      <c r="D5" s="547"/>
      <c r="E5" s="554"/>
      <c r="F5" s="554"/>
      <c r="G5" s="51" t="s">
        <v>150</v>
      </c>
      <c r="H5" s="52">
        <v>1836712</v>
      </c>
      <c r="I5" s="50">
        <v>1528524</v>
      </c>
      <c r="J5" s="21">
        <v>0.83199999999999996</v>
      </c>
      <c r="K5" s="107" t="s">
        <v>157</v>
      </c>
      <c r="L5" s="755"/>
      <c r="M5" s="724"/>
      <c r="N5" s="727"/>
    </row>
    <row r="6" spans="1:19" ht="32.25" thickBot="1" x14ac:dyDescent="0.3">
      <c r="A6" s="722"/>
      <c r="B6" s="717"/>
      <c r="C6" s="719"/>
      <c r="D6" s="677"/>
      <c r="E6" s="679"/>
      <c r="F6" s="679"/>
      <c r="G6" s="197" t="s">
        <v>151</v>
      </c>
      <c r="H6" s="29">
        <v>8000</v>
      </c>
      <c r="I6" s="29">
        <v>8000</v>
      </c>
      <c r="J6" s="21">
        <v>1</v>
      </c>
      <c r="K6" s="153" t="s">
        <v>158</v>
      </c>
      <c r="L6" s="756"/>
      <c r="M6" s="724"/>
      <c r="N6" s="728"/>
    </row>
    <row r="7" spans="1:19" ht="126" x14ac:dyDescent="0.25">
      <c r="A7" s="720">
        <v>2</v>
      </c>
      <c r="B7" s="716" t="s">
        <v>294</v>
      </c>
      <c r="C7" s="718" t="s">
        <v>12</v>
      </c>
      <c r="D7" s="729" t="s">
        <v>24</v>
      </c>
      <c r="E7" s="696" t="s">
        <v>16</v>
      </c>
      <c r="F7" s="696" t="s">
        <v>20</v>
      </c>
      <c r="G7" s="199" t="s">
        <v>26</v>
      </c>
      <c r="H7" s="200">
        <v>46271.5</v>
      </c>
      <c r="I7" s="200">
        <v>46271.5</v>
      </c>
      <c r="J7" s="201">
        <f t="shared" ref="J7:J13" si="0">(I7*1)/H7</f>
        <v>1</v>
      </c>
      <c r="K7" s="199" t="s">
        <v>29</v>
      </c>
      <c r="L7" s="754">
        <f>I7+I8+I9+I10+I11+I12+I13</f>
        <v>964271.5</v>
      </c>
      <c r="M7" s="724"/>
      <c r="N7" s="766">
        <f>L7*1/M3</f>
        <v>3.9750103110828786E-2</v>
      </c>
      <c r="S7" s="769"/>
    </row>
    <row r="8" spans="1:19" ht="31.5" x14ac:dyDescent="0.25">
      <c r="A8" s="721"/>
      <c r="B8" s="675"/>
      <c r="C8" s="550"/>
      <c r="D8" s="571"/>
      <c r="E8" s="556"/>
      <c r="F8" s="556"/>
      <c r="G8" s="110" t="s">
        <v>54</v>
      </c>
      <c r="H8" s="1">
        <v>33000</v>
      </c>
      <c r="I8" s="1">
        <v>33000</v>
      </c>
      <c r="J8" s="2">
        <f t="shared" si="0"/>
        <v>1</v>
      </c>
      <c r="K8" s="106" t="s">
        <v>32</v>
      </c>
      <c r="L8" s="755"/>
      <c r="M8" s="724"/>
      <c r="N8" s="767"/>
      <c r="S8" s="770"/>
    </row>
    <row r="9" spans="1:19" ht="15.75" customHeight="1" x14ac:dyDescent="0.25">
      <c r="A9" s="721"/>
      <c r="B9" s="675"/>
      <c r="C9" s="550"/>
      <c r="D9" s="571"/>
      <c r="E9" s="556"/>
      <c r="F9" s="556"/>
      <c r="G9" s="110" t="s">
        <v>35</v>
      </c>
      <c r="H9" s="1">
        <v>15000</v>
      </c>
      <c r="I9" s="1">
        <v>15000</v>
      </c>
      <c r="J9" s="2">
        <f t="shared" si="0"/>
        <v>1</v>
      </c>
      <c r="K9" s="106" t="s">
        <v>36</v>
      </c>
      <c r="L9" s="755"/>
      <c r="M9" s="724"/>
      <c r="N9" s="767"/>
      <c r="S9" s="770"/>
    </row>
    <row r="10" spans="1:19" ht="16.5" customHeight="1" thickBot="1" x14ac:dyDescent="0.3">
      <c r="A10" s="721"/>
      <c r="B10" s="675"/>
      <c r="C10" s="550"/>
      <c r="D10" s="571"/>
      <c r="E10" s="556"/>
      <c r="F10" s="556"/>
      <c r="G10" s="112" t="s">
        <v>55</v>
      </c>
      <c r="H10" s="1">
        <v>34000</v>
      </c>
      <c r="I10" s="1">
        <v>34000</v>
      </c>
      <c r="J10" s="2">
        <f t="shared" si="0"/>
        <v>1</v>
      </c>
      <c r="K10" s="112" t="s">
        <v>33</v>
      </c>
      <c r="L10" s="755"/>
      <c r="M10" s="724"/>
      <c r="N10" s="767"/>
      <c r="S10" s="771"/>
    </row>
    <row r="11" spans="1:19" ht="31.5" x14ac:dyDescent="0.25">
      <c r="A11" s="721"/>
      <c r="B11" s="675"/>
      <c r="C11" s="550"/>
      <c r="D11" s="571"/>
      <c r="E11" s="556"/>
      <c r="F11" s="556"/>
      <c r="G11" s="112" t="s">
        <v>56</v>
      </c>
      <c r="H11" s="1">
        <v>12000</v>
      </c>
      <c r="I11" s="1">
        <v>12000</v>
      </c>
      <c r="J11" s="2">
        <f t="shared" si="0"/>
        <v>1</v>
      </c>
      <c r="K11" s="112" t="s">
        <v>37</v>
      </c>
      <c r="L11" s="755"/>
      <c r="M11" s="724"/>
      <c r="N11" s="767"/>
    </row>
    <row r="12" spans="1:19" ht="94.5" x14ac:dyDescent="0.25">
      <c r="A12" s="721"/>
      <c r="B12" s="675"/>
      <c r="C12" s="550"/>
      <c r="D12" s="571"/>
      <c r="E12" s="556"/>
      <c r="F12" s="556"/>
      <c r="G12" s="112" t="s">
        <v>57</v>
      </c>
      <c r="H12" s="1">
        <v>500000</v>
      </c>
      <c r="I12" s="1">
        <v>500000</v>
      </c>
      <c r="J12" s="2">
        <f t="shared" si="0"/>
        <v>1</v>
      </c>
      <c r="K12" s="112" t="s">
        <v>38</v>
      </c>
      <c r="L12" s="755"/>
      <c r="M12" s="724"/>
      <c r="N12" s="767"/>
    </row>
    <row r="13" spans="1:19" ht="126.75" thickBot="1" x14ac:dyDescent="0.3">
      <c r="A13" s="722"/>
      <c r="B13" s="717"/>
      <c r="C13" s="719"/>
      <c r="D13" s="730"/>
      <c r="E13" s="697"/>
      <c r="F13" s="697"/>
      <c r="G13" s="202" t="s">
        <v>53</v>
      </c>
      <c r="H13" s="203">
        <v>324000</v>
      </c>
      <c r="I13" s="203">
        <v>324000</v>
      </c>
      <c r="J13" s="204">
        <f t="shared" si="0"/>
        <v>1</v>
      </c>
      <c r="K13" s="202" t="s">
        <v>39</v>
      </c>
      <c r="L13" s="756"/>
      <c r="M13" s="724"/>
      <c r="N13" s="768"/>
    </row>
    <row r="14" spans="1:19" ht="63" x14ac:dyDescent="0.25">
      <c r="A14" s="720">
        <v>3</v>
      </c>
      <c r="B14" s="716" t="s">
        <v>295</v>
      </c>
      <c r="C14" s="731" t="s">
        <v>71</v>
      </c>
      <c r="D14" s="733" t="s">
        <v>12</v>
      </c>
      <c r="E14" s="735" t="s">
        <v>16</v>
      </c>
      <c r="F14" s="735" t="s">
        <v>20</v>
      </c>
      <c r="G14" s="144" t="s">
        <v>43</v>
      </c>
      <c r="H14" s="145">
        <v>42456</v>
      </c>
      <c r="I14" s="205">
        <v>25473.599999999999</v>
      </c>
      <c r="J14" s="124">
        <f t="shared" ref="J14:J26" si="1">(I14*1/H14)</f>
        <v>0.6</v>
      </c>
      <c r="K14" s="206" t="s">
        <v>58</v>
      </c>
      <c r="L14" s="754">
        <f>I14+I15+I16+I17+I18</f>
        <v>1780019.09</v>
      </c>
      <c r="M14" s="724"/>
      <c r="N14" s="760">
        <f>L14*1/M3</f>
        <v>7.3377614465162166E-2</v>
      </c>
    </row>
    <row r="15" spans="1:19" ht="31.5" x14ac:dyDescent="0.25">
      <c r="A15" s="721"/>
      <c r="B15" s="675"/>
      <c r="C15" s="576"/>
      <c r="D15" s="577"/>
      <c r="E15" s="578"/>
      <c r="F15" s="573"/>
      <c r="G15" s="19" t="s">
        <v>44</v>
      </c>
      <c r="H15" s="103">
        <v>399610</v>
      </c>
      <c r="I15" s="103">
        <v>399610</v>
      </c>
      <c r="J15" s="21">
        <f t="shared" si="1"/>
        <v>1</v>
      </c>
      <c r="K15" s="106" t="s">
        <v>59</v>
      </c>
      <c r="L15" s="755"/>
      <c r="M15" s="724"/>
      <c r="N15" s="761"/>
    </row>
    <row r="16" spans="1:19" ht="63" x14ac:dyDescent="0.25">
      <c r="A16" s="721"/>
      <c r="B16" s="675"/>
      <c r="C16" s="576"/>
      <c r="D16" s="577"/>
      <c r="E16" s="578"/>
      <c r="F16" s="573"/>
      <c r="G16" s="19" t="s">
        <v>111</v>
      </c>
      <c r="H16" s="103">
        <v>1271847</v>
      </c>
      <c r="I16" s="103">
        <v>1271847</v>
      </c>
      <c r="J16" s="21">
        <f t="shared" si="1"/>
        <v>1</v>
      </c>
      <c r="K16" s="107" t="s">
        <v>60</v>
      </c>
      <c r="L16" s="755"/>
      <c r="M16" s="724"/>
      <c r="N16" s="761"/>
    </row>
    <row r="17" spans="1:14" ht="78.75" x14ac:dyDescent="0.25">
      <c r="A17" s="721"/>
      <c r="B17" s="675"/>
      <c r="C17" s="576"/>
      <c r="D17" s="577"/>
      <c r="E17" s="578"/>
      <c r="F17" s="573"/>
      <c r="G17" s="19" t="s">
        <v>61</v>
      </c>
      <c r="H17" s="103">
        <v>18266</v>
      </c>
      <c r="I17" s="103">
        <v>13664.79</v>
      </c>
      <c r="J17" s="21">
        <f t="shared" si="1"/>
        <v>0.74809974816599156</v>
      </c>
      <c r="K17" s="107" t="s">
        <v>62</v>
      </c>
      <c r="L17" s="755"/>
      <c r="M17" s="724"/>
      <c r="N17" s="761"/>
    </row>
    <row r="18" spans="1:14" ht="48" thickBot="1" x14ac:dyDescent="0.3">
      <c r="A18" s="722"/>
      <c r="B18" s="717"/>
      <c r="C18" s="732"/>
      <c r="D18" s="734"/>
      <c r="E18" s="736"/>
      <c r="F18" s="737"/>
      <c r="G18" s="207" t="s">
        <v>41</v>
      </c>
      <c r="H18" s="147">
        <v>69423.7</v>
      </c>
      <c r="I18" s="147">
        <v>69423.7</v>
      </c>
      <c r="J18" s="130">
        <f t="shared" si="1"/>
        <v>1</v>
      </c>
      <c r="K18" s="162" t="s">
        <v>63</v>
      </c>
      <c r="L18" s="756"/>
      <c r="M18" s="724"/>
      <c r="N18" s="762"/>
    </row>
    <row r="19" spans="1:14" ht="63" x14ac:dyDescent="0.25">
      <c r="A19" s="720">
        <v>4</v>
      </c>
      <c r="B19" s="716" t="s">
        <v>329</v>
      </c>
      <c r="C19" s="731" t="s">
        <v>71</v>
      </c>
      <c r="D19" s="738" t="s">
        <v>71</v>
      </c>
      <c r="E19" s="740" t="s">
        <v>16</v>
      </c>
      <c r="F19" s="740" t="s">
        <v>20</v>
      </c>
      <c r="G19" s="163" t="s">
        <v>122</v>
      </c>
      <c r="H19" s="145">
        <v>40205</v>
      </c>
      <c r="I19" s="145">
        <v>40205</v>
      </c>
      <c r="J19" s="124">
        <f t="shared" si="1"/>
        <v>1</v>
      </c>
      <c r="K19" s="125" t="s">
        <v>106</v>
      </c>
      <c r="L19" s="754">
        <f>I19+I20+I21</f>
        <v>1343553</v>
      </c>
      <c r="M19" s="724"/>
      <c r="N19" s="760">
        <f>L19*1/M3</f>
        <v>5.5385200417997778E-2</v>
      </c>
    </row>
    <row r="20" spans="1:14" ht="47.25" x14ac:dyDescent="0.25">
      <c r="A20" s="721"/>
      <c r="B20" s="675"/>
      <c r="C20" s="576"/>
      <c r="D20" s="598"/>
      <c r="E20" s="599"/>
      <c r="F20" s="599"/>
      <c r="G20" s="40" t="s">
        <v>123</v>
      </c>
      <c r="H20" s="103">
        <v>1296146</v>
      </c>
      <c r="I20" s="103">
        <v>1266348</v>
      </c>
      <c r="J20" s="21">
        <f t="shared" si="1"/>
        <v>0.97701030593775706</v>
      </c>
      <c r="K20" s="111" t="s">
        <v>107</v>
      </c>
      <c r="L20" s="757"/>
      <c r="M20" s="724"/>
      <c r="N20" s="761"/>
    </row>
    <row r="21" spans="1:14" ht="126.75" thickBot="1" x14ac:dyDescent="0.3">
      <c r="A21" s="722"/>
      <c r="B21" s="717"/>
      <c r="C21" s="732"/>
      <c r="D21" s="739"/>
      <c r="E21" s="741"/>
      <c r="F21" s="741"/>
      <c r="G21" s="197" t="s">
        <v>109</v>
      </c>
      <c r="H21" s="147">
        <v>37000</v>
      </c>
      <c r="I21" s="147">
        <v>37000</v>
      </c>
      <c r="J21" s="130">
        <f t="shared" si="1"/>
        <v>1</v>
      </c>
      <c r="K21" s="153" t="s">
        <v>110</v>
      </c>
      <c r="L21" s="758"/>
      <c r="M21" s="724"/>
      <c r="N21" s="762"/>
    </row>
    <row r="22" spans="1:14" ht="94.5" x14ac:dyDescent="0.25">
      <c r="A22" s="720">
        <v>5</v>
      </c>
      <c r="B22" s="716" t="s">
        <v>297</v>
      </c>
      <c r="C22" s="718" t="s">
        <v>12</v>
      </c>
      <c r="D22" s="738" t="s">
        <v>14</v>
      </c>
      <c r="E22" s="735" t="s">
        <v>16</v>
      </c>
      <c r="F22" s="735" t="s">
        <v>20</v>
      </c>
      <c r="G22" s="144" t="s">
        <v>127</v>
      </c>
      <c r="H22" s="145">
        <v>465000</v>
      </c>
      <c r="I22" s="145">
        <v>465000</v>
      </c>
      <c r="J22" s="124">
        <f t="shared" si="1"/>
        <v>1</v>
      </c>
      <c r="K22" s="125" t="s">
        <v>116</v>
      </c>
      <c r="L22" s="754">
        <f>I22+I23+I24+I25</f>
        <v>2026349</v>
      </c>
      <c r="M22" s="724"/>
      <c r="N22" s="760">
        <f>L22*1/M3</f>
        <v>8.3532056779158967E-2</v>
      </c>
    </row>
    <row r="23" spans="1:14" ht="31.5" x14ac:dyDescent="0.25">
      <c r="A23" s="721"/>
      <c r="B23" s="675"/>
      <c r="C23" s="550"/>
      <c r="D23" s="598"/>
      <c r="E23" s="578"/>
      <c r="F23" s="573"/>
      <c r="G23" s="19" t="s">
        <v>128</v>
      </c>
      <c r="H23" s="103">
        <v>1907131</v>
      </c>
      <c r="I23" s="103">
        <v>1552919</v>
      </c>
      <c r="J23" s="21">
        <f t="shared" si="1"/>
        <v>0.81426970669555476</v>
      </c>
      <c r="K23" s="107" t="s">
        <v>116</v>
      </c>
      <c r="L23" s="757"/>
      <c r="M23" s="724"/>
      <c r="N23" s="761"/>
    </row>
    <row r="24" spans="1:14" ht="47.25" x14ac:dyDescent="0.25">
      <c r="A24" s="721"/>
      <c r="B24" s="675"/>
      <c r="C24" s="550"/>
      <c r="D24" s="598"/>
      <c r="E24" s="578"/>
      <c r="F24" s="573"/>
      <c r="G24" s="19" t="s">
        <v>130</v>
      </c>
      <c r="H24" s="103">
        <v>10320</v>
      </c>
      <c r="I24" s="103">
        <v>6930</v>
      </c>
      <c r="J24" s="21">
        <f t="shared" si="1"/>
        <v>0.67151162790697672</v>
      </c>
      <c r="K24" s="107" t="s">
        <v>118</v>
      </c>
      <c r="L24" s="757"/>
      <c r="M24" s="724"/>
      <c r="N24" s="761"/>
    </row>
    <row r="25" spans="1:14" ht="32.25" thickBot="1" x14ac:dyDescent="0.3">
      <c r="A25" s="722"/>
      <c r="B25" s="717"/>
      <c r="C25" s="719"/>
      <c r="D25" s="739"/>
      <c r="E25" s="736"/>
      <c r="F25" s="737"/>
      <c r="G25" s="207" t="s">
        <v>129</v>
      </c>
      <c r="H25" s="147">
        <v>1500</v>
      </c>
      <c r="I25" s="147">
        <v>1500</v>
      </c>
      <c r="J25" s="130">
        <f t="shared" si="1"/>
        <v>1</v>
      </c>
      <c r="K25" s="162" t="s">
        <v>114</v>
      </c>
      <c r="L25" s="758"/>
      <c r="M25" s="724"/>
      <c r="N25" s="762"/>
    </row>
    <row r="26" spans="1:14" ht="79.5" thickBot="1" x14ac:dyDescent="0.3">
      <c r="A26" s="208">
        <v>6</v>
      </c>
      <c r="B26" s="209" t="s">
        <v>298</v>
      </c>
      <c r="C26" s="210" t="s">
        <v>71</v>
      </c>
      <c r="D26" s="211" t="s">
        <v>71</v>
      </c>
      <c r="E26" s="212" t="s">
        <v>16</v>
      </c>
      <c r="F26" s="212" t="s">
        <v>20</v>
      </c>
      <c r="G26" s="158" t="s">
        <v>141</v>
      </c>
      <c r="H26" s="213">
        <v>1350718</v>
      </c>
      <c r="I26" s="213">
        <v>1243274</v>
      </c>
      <c r="J26" s="142">
        <f t="shared" si="1"/>
        <v>0.92045415845498468</v>
      </c>
      <c r="K26" s="143" t="s">
        <v>144</v>
      </c>
      <c r="L26" s="227">
        <f>I26</f>
        <v>1243274</v>
      </c>
      <c r="M26" s="724"/>
      <c r="N26" s="228">
        <f>L26*1/M3</f>
        <v>5.1251405537768711E-2</v>
      </c>
    </row>
    <row r="27" spans="1:14" ht="31.5" x14ac:dyDescent="0.25">
      <c r="A27" s="720">
        <v>7</v>
      </c>
      <c r="B27" s="716" t="s">
        <v>299</v>
      </c>
      <c r="C27" s="731" t="s">
        <v>12</v>
      </c>
      <c r="D27" s="699" t="s">
        <v>12</v>
      </c>
      <c r="E27" s="684" t="s">
        <v>16</v>
      </c>
      <c r="F27" s="684" t="s">
        <v>20</v>
      </c>
      <c r="G27" s="215" t="s">
        <v>168</v>
      </c>
      <c r="H27" s="145">
        <v>3000</v>
      </c>
      <c r="I27" s="145">
        <v>3000</v>
      </c>
      <c r="J27" s="124">
        <f>(I27*1/H27)</f>
        <v>1</v>
      </c>
      <c r="K27" s="215" t="s">
        <v>175</v>
      </c>
      <c r="L27" s="754">
        <f>I27+I28+I31</f>
        <v>1243589</v>
      </c>
      <c r="M27" s="724"/>
      <c r="N27" s="760">
        <f>L27*1/M3</f>
        <v>5.1264390762863418E-2</v>
      </c>
    </row>
    <row r="28" spans="1:14" ht="15.75" x14ac:dyDescent="0.25">
      <c r="A28" s="721"/>
      <c r="B28" s="675"/>
      <c r="C28" s="576"/>
      <c r="D28" s="608"/>
      <c r="E28" s="597"/>
      <c r="F28" s="597"/>
      <c r="G28" s="109" t="s">
        <v>169</v>
      </c>
      <c r="H28" s="610">
        <v>833533</v>
      </c>
      <c r="I28" s="610">
        <v>833533</v>
      </c>
      <c r="J28" s="613">
        <f>(I28*1/H28)</f>
        <v>1</v>
      </c>
      <c r="K28" s="578" t="s">
        <v>176</v>
      </c>
      <c r="L28" s="757"/>
      <c r="M28" s="724"/>
      <c r="N28" s="761"/>
    </row>
    <row r="29" spans="1:14" ht="31.5" x14ac:dyDescent="0.25">
      <c r="A29" s="721"/>
      <c r="B29" s="675"/>
      <c r="C29" s="576"/>
      <c r="D29" s="608"/>
      <c r="E29" s="597"/>
      <c r="F29" s="597"/>
      <c r="G29" s="109" t="s">
        <v>170</v>
      </c>
      <c r="H29" s="611"/>
      <c r="I29" s="611"/>
      <c r="J29" s="614"/>
      <c r="K29" s="578"/>
      <c r="L29" s="757"/>
      <c r="M29" s="724"/>
      <c r="N29" s="761"/>
    </row>
    <row r="30" spans="1:14" ht="31.5" x14ac:dyDescent="0.25">
      <c r="A30" s="721"/>
      <c r="B30" s="675"/>
      <c r="C30" s="576"/>
      <c r="D30" s="608"/>
      <c r="E30" s="597"/>
      <c r="F30" s="597"/>
      <c r="G30" s="109" t="s">
        <v>171</v>
      </c>
      <c r="H30" s="612"/>
      <c r="I30" s="612"/>
      <c r="J30" s="615"/>
      <c r="K30" s="578"/>
      <c r="L30" s="757"/>
      <c r="M30" s="724"/>
      <c r="N30" s="761"/>
    </row>
    <row r="31" spans="1:14" ht="47.25" x14ac:dyDescent="0.25">
      <c r="A31" s="721"/>
      <c r="B31" s="675"/>
      <c r="C31" s="576"/>
      <c r="D31" s="608"/>
      <c r="E31" s="597"/>
      <c r="F31" s="597"/>
      <c r="G31" s="109" t="s">
        <v>172</v>
      </c>
      <c r="H31" s="610">
        <v>508820</v>
      </c>
      <c r="I31" s="610">
        <v>407056</v>
      </c>
      <c r="J31" s="613">
        <f>(I31*1/H31)</f>
        <v>0.8</v>
      </c>
      <c r="K31" s="109" t="s">
        <v>179</v>
      </c>
      <c r="L31" s="757"/>
      <c r="M31" s="724"/>
      <c r="N31" s="761"/>
    </row>
    <row r="32" spans="1:14" ht="31.5" x14ac:dyDescent="0.25">
      <c r="A32" s="721"/>
      <c r="B32" s="675"/>
      <c r="C32" s="576"/>
      <c r="D32" s="608"/>
      <c r="E32" s="597"/>
      <c r="F32" s="597"/>
      <c r="G32" s="113" t="s">
        <v>173</v>
      </c>
      <c r="H32" s="611"/>
      <c r="I32" s="611"/>
      <c r="J32" s="614"/>
      <c r="K32" s="109" t="s">
        <v>178</v>
      </c>
      <c r="L32" s="757"/>
      <c r="M32" s="724"/>
      <c r="N32" s="761"/>
    </row>
    <row r="33" spans="1:14" ht="32.25" thickBot="1" x14ac:dyDescent="0.3">
      <c r="A33" s="722"/>
      <c r="B33" s="717"/>
      <c r="C33" s="732"/>
      <c r="D33" s="700"/>
      <c r="E33" s="685"/>
      <c r="F33" s="685"/>
      <c r="G33" s="160" t="s">
        <v>174</v>
      </c>
      <c r="H33" s="742"/>
      <c r="I33" s="742"/>
      <c r="J33" s="743"/>
      <c r="K33" s="65" t="s">
        <v>177</v>
      </c>
      <c r="L33" s="758"/>
      <c r="M33" s="724"/>
      <c r="N33" s="762"/>
    </row>
    <row r="34" spans="1:14" ht="15.75" x14ac:dyDescent="0.25">
      <c r="A34" s="720">
        <v>8</v>
      </c>
      <c r="B34" s="716" t="s">
        <v>330</v>
      </c>
      <c r="C34" s="731" t="s">
        <v>71</v>
      </c>
      <c r="D34" s="216" t="s">
        <v>217</v>
      </c>
      <c r="E34" s="673" t="s">
        <v>16</v>
      </c>
      <c r="F34" s="748" t="s">
        <v>20</v>
      </c>
      <c r="G34" s="216" t="s">
        <v>169</v>
      </c>
      <c r="H34" s="750">
        <v>914406</v>
      </c>
      <c r="I34" s="750">
        <v>900702</v>
      </c>
      <c r="J34" s="752">
        <f>I34*1/H34</f>
        <v>0.9850132216980203</v>
      </c>
      <c r="K34" s="746" t="s">
        <v>223</v>
      </c>
      <c r="L34" s="754">
        <f>I34</f>
        <v>900702</v>
      </c>
      <c r="M34" s="724"/>
      <c r="N34" s="760">
        <f>L34*1/M3</f>
        <v>3.7129581629374825E-2</v>
      </c>
    </row>
    <row r="35" spans="1:14" ht="31.5" x14ac:dyDescent="0.25">
      <c r="A35" s="721"/>
      <c r="B35" s="675"/>
      <c r="C35" s="576"/>
      <c r="D35" s="74" t="s">
        <v>218</v>
      </c>
      <c r="E35" s="602"/>
      <c r="F35" s="637"/>
      <c r="G35" s="74" t="s">
        <v>170</v>
      </c>
      <c r="H35" s="620"/>
      <c r="I35" s="620"/>
      <c r="J35" s="622"/>
      <c r="K35" s="540"/>
      <c r="L35" s="755"/>
      <c r="M35" s="724"/>
      <c r="N35" s="761"/>
    </row>
    <row r="36" spans="1:14" ht="31.5" x14ac:dyDescent="0.25">
      <c r="A36" s="721"/>
      <c r="B36" s="675"/>
      <c r="C36" s="576"/>
      <c r="D36" s="74" t="s">
        <v>219</v>
      </c>
      <c r="E36" s="602"/>
      <c r="F36" s="637"/>
      <c r="G36" s="74" t="s">
        <v>171</v>
      </c>
      <c r="H36" s="620"/>
      <c r="I36" s="620"/>
      <c r="J36" s="622"/>
      <c r="K36" s="540"/>
      <c r="L36" s="755"/>
      <c r="M36" s="724"/>
      <c r="N36" s="761"/>
    </row>
    <row r="37" spans="1:14" ht="63" x14ac:dyDescent="0.25">
      <c r="A37" s="721"/>
      <c r="B37" s="675"/>
      <c r="C37" s="576"/>
      <c r="D37" s="75" t="s">
        <v>24</v>
      </c>
      <c r="E37" s="602"/>
      <c r="F37" s="637"/>
      <c r="G37" s="75" t="s">
        <v>220</v>
      </c>
      <c r="H37" s="620"/>
      <c r="I37" s="620"/>
      <c r="J37" s="622"/>
      <c r="K37" s="540"/>
      <c r="L37" s="755"/>
      <c r="M37" s="724"/>
      <c r="N37" s="761"/>
    </row>
    <row r="38" spans="1:14" ht="48" thickBot="1" x14ac:dyDescent="0.3">
      <c r="A38" s="722"/>
      <c r="B38" s="717"/>
      <c r="C38" s="732"/>
      <c r="D38" s="217" t="s">
        <v>221</v>
      </c>
      <c r="E38" s="688"/>
      <c r="F38" s="749"/>
      <c r="G38" s="217" t="s">
        <v>222</v>
      </c>
      <c r="H38" s="751"/>
      <c r="I38" s="751"/>
      <c r="J38" s="753"/>
      <c r="K38" s="747"/>
      <c r="L38" s="756"/>
      <c r="M38" s="724"/>
      <c r="N38" s="762"/>
    </row>
    <row r="39" spans="1:14" ht="47.25" x14ac:dyDescent="0.25">
      <c r="A39" s="720">
        <v>9</v>
      </c>
      <c r="B39" s="716" t="s">
        <v>301</v>
      </c>
      <c r="C39" s="731" t="s">
        <v>12</v>
      </c>
      <c r="D39" s="699" t="s">
        <v>12</v>
      </c>
      <c r="E39" s="684" t="s">
        <v>16</v>
      </c>
      <c r="F39" s="684" t="s">
        <v>20</v>
      </c>
      <c r="G39" s="218" t="s">
        <v>200</v>
      </c>
      <c r="H39" s="145">
        <v>3146097</v>
      </c>
      <c r="I39" s="145">
        <v>3069567</v>
      </c>
      <c r="J39" s="124">
        <f t="shared" ref="J39:J46" si="2">(I39*1/H39)</f>
        <v>0.97567462160257612</v>
      </c>
      <c r="K39" s="746" t="s">
        <v>190</v>
      </c>
      <c r="L39" s="754">
        <f>I39+I40+I41+I42</f>
        <v>3879321</v>
      </c>
      <c r="M39" s="724"/>
      <c r="N39" s="763">
        <f>L39*1/M3</f>
        <v>0.15991700444325424</v>
      </c>
    </row>
    <row r="40" spans="1:14" ht="31.5" x14ac:dyDescent="0.25">
      <c r="A40" s="721"/>
      <c r="B40" s="675"/>
      <c r="C40" s="576"/>
      <c r="D40" s="608"/>
      <c r="E40" s="597"/>
      <c r="F40" s="597"/>
      <c r="G40" s="69" t="s">
        <v>201</v>
      </c>
      <c r="H40" s="103">
        <v>1043070</v>
      </c>
      <c r="I40" s="103">
        <v>761004</v>
      </c>
      <c r="J40" s="21">
        <f t="shared" si="2"/>
        <v>0.72958094854611866</v>
      </c>
      <c r="K40" s="540"/>
      <c r="L40" s="757"/>
      <c r="M40" s="724"/>
      <c r="N40" s="764"/>
    </row>
    <row r="41" spans="1:14" ht="31.5" x14ac:dyDescent="0.25">
      <c r="A41" s="721"/>
      <c r="B41" s="675"/>
      <c r="C41" s="576"/>
      <c r="D41" s="608"/>
      <c r="E41" s="597"/>
      <c r="F41" s="597"/>
      <c r="G41" s="69" t="s">
        <v>202</v>
      </c>
      <c r="H41" s="103">
        <v>13789</v>
      </c>
      <c r="I41" s="103">
        <v>13750</v>
      </c>
      <c r="J41" s="21">
        <f t="shared" si="2"/>
        <v>0.99717165856842416</v>
      </c>
      <c r="K41" s="540"/>
      <c r="L41" s="757"/>
      <c r="M41" s="724"/>
      <c r="N41" s="764"/>
    </row>
    <row r="42" spans="1:14" ht="32.25" thickBot="1" x14ac:dyDescent="0.3">
      <c r="A42" s="722"/>
      <c r="B42" s="717"/>
      <c r="C42" s="732"/>
      <c r="D42" s="700"/>
      <c r="E42" s="685"/>
      <c r="F42" s="685"/>
      <c r="G42" s="219" t="s">
        <v>203</v>
      </c>
      <c r="H42" s="147">
        <v>35000</v>
      </c>
      <c r="I42" s="147">
        <v>35000</v>
      </c>
      <c r="J42" s="130">
        <f t="shared" si="2"/>
        <v>1</v>
      </c>
      <c r="K42" s="747"/>
      <c r="L42" s="758"/>
      <c r="M42" s="724"/>
      <c r="N42" s="765"/>
    </row>
    <row r="43" spans="1:14" ht="31.5" x14ac:dyDescent="0.25">
      <c r="A43" s="720">
        <v>10</v>
      </c>
      <c r="B43" s="716" t="s">
        <v>331</v>
      </c>
      <c r="C43" s="731" t="s">
        <v>12</v>
      </c>
      <c r="D43" s="699" t="s">
        <v>12</v>
      </c>
      <c r="E43" s="684" t="s">
        <v>16</v>
      </c>
      <c r="F43" s="684" t="s">
        <v>20</v>
      </c>
      <c r="G43" s="121" t="s">
        <v>303</v>
      </c>
      <c r="H43" s="122">
        <v>138276</v>
      </c>
      <c r="I43" s="123">
        <v>138263</v>
      </c>
      <c r="J43" s="124">
        <f t="shared" si="2"/>
        <v>0.99990598513118689</v>
      </c>
      <c r="K43" s="125" t="s">
        <v>306</v>
      </c>
      <c r="L43" s="754">
        <f>I43+I44</f>
        <v>219050</v>
      </c>
      <c r="M43" s="724"/>
      <c r="N43" s="760">
        <f>L43*1/M3</f>
        <v>9.0298843079226598E-3</v>
      </c>
    </row>
    <row r="44" spans="1:14" ht="32.25" thickBot="1" x14ac:dyDescent="0.3">
      <c r="A44" s="722"/>
      <c r="B44" s="717"/>
      <c r="C44" s="732"/>
      <c r="D44" s="700"/>
      <c r="E44" s="685"/>
      <c r="F44" s="685"/>
      <c r="G44" s="127" t="s">
        <v>149</v>
      </c>
      <c r="H44" s="128">
        <v>81795</v>
      </c>
      <c r="I44" s="220">
        <v>80787</v>
      </c>
      <c r="J44" s="130">
        <f t="shared" si="2"/>
        <v>0.98767650834403076</v>
      </c>
      <c r="K44" s="162" t="s">
        <v>305</v>
      </c>
      <c r="L44" s="756"/>
      <c r="M44" s="724"/>
      <c r="N44" s="762"/>
    </row>
    <row r="45" spans="1:14" ht="31.5" x14ac:dyDescent="0.25">
      <c r="A45" s="720">
        <v>11</v>
      </c>
      <c r="B45" s="716" t="s">
        <v>314</v>
      </c>
      <c r="C45" s="731" t="s">
        <v>12</v>
      </c>
      <c r="D45" s="744" t="s">
        <v>12</v>
      </c>
      <c r="E45" s="673" t="s">
        <v>16</v>
      </c>
      <c r="F45" s="759" t="s">
        <v>20</v>
      </c>
      <c r="G45" s="163" t="s">
        <v>249</v>
      </c>
      <c r="H45" s="145">
        <v>63746</v>
      </c>
      <c r="I45" s="145">
        <v>63713</v>
      </c>
      <c r="J45" s="222">
        <f t="shared" si="2"/>
        <v>0.99948232045932295</v>
      </c>
      <c r="K45" s="744" t="s">
        <v>251</v>
      </c>
      <c r="L45" s="754">
        <f>I45+I46</f>
        <v>289596</v>
      </c>
      <c r="M45" s="724"/>
      <c r="N45" s="760">
        <f>L45*1/M3</f>
        <v>1.1937997608021778E-2</v>
      </c>
    </row>
    <row r="46" spans="1:14" ht="32.25" thickBot="1" x14ac:dyDescent="0.3">
      <c r="A46" s="722"/>
      <c r="B46" s="717"/>
      <c r="C46" s="732"/>
      <c r="D46" s="745"/>
      <c r="E46" s="688"/>
      <c r="F46" s="745"/>
      <c r="G46" s="146" t="s">
        <v>150</v>
      </c>
      <c r="H46" s="147">
        <v>225920</v>
      </c>
      <c r="I46" s="147">
        <v>225883</v>
      </c>
      <c r="J46" s="223">
        <f t="shared" si="2"/>
        <v>0.99983622521246462</v>
      </c>
      <c r="K46" s="745"/>
      <c r="L46" s="758"/>
      <c r="M46" s="724"/>
      <c r="N46" s="762"/>
    </row>
    <row r="47" spans="1:14" ht="47.25" customHeight="1" x14ac:dyDescent="0.25">
      <c r="A47" s="720">
        <v>12</v>
      </c>
      <c r="B47" s="716" t="s">
        <v>332</v>
      </c>
      <c r="C47" s="731" t="s">
        <v>12</v>
      </c>
      <c r="D47" s="733" t="s">
        <v>12</v>
      </c>
      <c r="E47" s="684" t="s">
        <v>16</v>
      </c>
      <c r="F47" s="684" t="s">
        <v>20</v>
      </c>
      <c r="G47" s="427" t="s">
        <v>284</v>
      </c>
      <c r="H47" s="661">
        <v>35000</v>
      </c>
      <c r="I47" s="661">
        <v>35000</v>
      </c>
      <c r="J47" s="665">
        <f>I47*1/H47</f>
        <v>1</v>
      </c>
      <c r="K47" s="608" t="s">
        <v>558</v>
      </c>
      <c r="L47" s="754">
        <f>I47+I48+I49</f>
        <v>2719687</v>
      </c>
      <c r="M47" s="724"/>
      <c r="N47" s="763">
        <f>L47*1/M3</f>
        <v>0.11211348534015637</v>
      </c>
    </row>
    <row r="48" spans="1:14" ht="15.75" x14ac:dyDescent="0.25">
      <c r="A48" s="721"/>
      <c r="B48" s="675"/>
      <c r="C48" s="576"/>
      <c r="D48" s="577"/>
      <c r="E48" s="597"/>
      <c r="F48" s="597"/>
      <c r="G48" s="427" t="s">
        <v>285</v>
      </c>
      <c r="H48" s="661"/>
      <c r="I48" s="661"/>
      <c r="J48" s="665"/>
      <c r="K48" s="608"/>
      <c r="L48" s="757"/>
      <c r="M48" s="724"/>
      <c r="N48" s="764"/>
    </row>
    <row r="49" spans="1:14" ht="79.5" thickBot="1" x14ac:dyDescent="0.3">
      <c r="A49" s="722"/>
      <c r="B49" s="717"/>
      <c r="C49" s="732"/>
      <c r="D49" s="734"/>
      <c r="E49" s="685"/>
      <c r="F49" s="685"/>
      <c r="G49" s="427" t="s">
        <v>560</v>
      </c>
      <c r="H49" s="440">
        <v>2704084</v>
      </c>
      <c r="I49" s="440">
        <v>2684687</v>
      </c>
      <c r="J49" s="448">
        <f>I49*1/H49</f>
        <v>0.99282677609127523</v>
      </c>
      <c r="K49" s="428" t="s">
        <v>563</v>
      </c>
      <c r="L49" s="758"/>
      <c r="M49" s="724"/>
      <c r="N49" s="765"/>
    </row>
    <row r="50" spans="1:14" ht="47.25" x14ac:dyDescent="0.25">
      <c r="A50" s="720">
        <v>13</v>
      </c>
      <c r="B50" s="716" t="s">
        <v>333</v>
      </c>
      <c r="C50" s="731" t="s">
        <v>12</v>
      </c>
      <c r="D50" s="733" t="s">
        <v>12</v>
      </c>
      <c r="E50" s="684" t="s">
        <v>16</v>
      </c>
      <c r="F50" s="684" t="s">
        <v>20</v>
      </c>
      <c r="G50" s="224" t="s">
        <v>270</v>
      </c>
      <c r="H50" s="145">
        <v>0</v>
      </c>
      <c r="I50" s="145">
        <v>0</v>
      </c>
      <c r="J50" s="222">
        <v>0</v>
      </c>
      <c r="K50" s="744" t="s">
        <v>327</v>
      </c>
      <c r="L50" s="754">
        <f>I50+I51+I52</f>
        <v>1042102</v>
      </c>
      <c r="M50" s="724"/>
      <c r="N50" s="760">
        <f>L50*1/M3</f>
        <v>4.2958504894110107E-2</v>
      </c>
    </row>
    <row r="51" spans="1:14" ht="31.5" x14ac:dyDescent="0.25">
      <c r="A51" s="721"/>
      <c r="B51" s="675"/>
      <c r="C51" s="576"/>
      <c r="D51" s="577"/>
      <c r="E51" s="597"/>
      <c r="F51" s="597"/>
      <c r="G51" s="43" t="s">
        <v>271</v>
      </c>
      <c r="H51" s="103">
        <v>640845</v>
      </c>
      <c r="I51" s="103">
        <v>606622</v>
      </c>
      <c r="J51" s="102">
        <f t="shared" ref="J51:J52" si="3">(I51*1/H51)</f>
        <v>0.94659707105462321</v>
      </c>
      <c r="K51" s="653"/>
      <c r="L51" s="757"/>
      <c r="M51" s="724"/>
      <c r="N51" s="761"/>
    </row>
    <row r="52" spans="1:14" ht="32.25" thickBot="1" x14ac:dyDescent="0.3">
      <c r="A52" s="722"/>
      <c r="B52" s="717"/>
      <c r="C52" s="732"/>
      <c r="D52" s="734"/>
      <c r="E52" s="685"/>
      <c r="F52" s="685"/>
      <c r="G52" s="225" t="s">
        <v>150</v>
      </c>
      <c r="H52" s="147">
        <v>455573</v>
      </c>
      <c r="I52" s="147">
        <v>435480</v>
      </c>
      <c r="J52" s="226">
        <f t="shared" si="3"/>
        <v>0.95589510352896245</v>
      </c>
      <c r="K52" s="745"/>
      <c r="L52" s="758"/>
      <c r="M52" s="725"/>
      <c r="N52" s="762"/>
    </row>
    <row r="57" spans="1:14" x14ac:dyDescent="0.25">
      <c r="C57" s="668" t="s">
        <v>316</v>
      </c>
      <c r="D57" s="668"/>
    </row>
    <row r="58" spans="1:14" x14ac:dyDescent="0.25">
      <c r="C58" s="668"/>
      <c r="D58" s="668"/>
    </row>
    <row r="59" spans="1:14" ht="21" x14ac:dyDescent="0.35">
      <c r="C59" s="177">
        <v>0</v>
      </c>
      <c r="D59" s="176"/>
    </row>
    <row r="60" spans="1:14" ht="21" x14ac:dyDescent="0.35">
      <c r="C60" s="178" t="s">
        <v>317</v>
      </c>
      <c r="D60" s="180"/>
    </row>
    <row r="61" spans="1:14" ht="21" x14ac:dyDescent="0.35">
      <c r="C61" s="178" t="s">
        <v>318</v>
      </c>
      <c r="D61" s="179"/>
    </row>
    <row r="62" spans="1:14" ht="21" x14ac:dyDescent="0.35">
      <c r="C62" s="178" t="s">
        <v>319</v>
      </c>
      <c r="D62" s="181"/>
    </row>
  </sheetData>
  <mergeCells count="117">
    <mergeCell ref="H47:H48"/>
    <mergeCell ref="I47:I48"/>
    <mergeCell ref="J47:J48"/>
    <mergeCell ref="K47:K48"/>
    <mergeCell ref="S7:S10"/>
    <mergeCell ref="N45:N46"/>
    <mergeCell ref="L47:L49"/>
    <mergeCell ref="N47:N49"/>
    <mergeCell ref="L50:L52"/>
    <mergeCell ref="N50:N52"/>
    <mergeCell ref="C57:D58"/>
    <mergeCell ref="N27:N33"/>
    <mergeCell ref="L34:L38"/>
    <mergeCell ref="N34:N38"/>
    <mergeCell ref="L39:L42"/>
    <mergeCell ref="N39:N42"/>
    <mergeCell ref="L43:L44"/>
    <mergeCell ref="N43:N44"/>
    <mergeCell ref="N7:N13"/>
    <mergeCell ref="L14:L18"/>
    <mergeCell ref="N14:N18"/>
    <mergeCell ref="L19:L21"/>
    <mergeCell ref="N19:N21"/>
    <mergeCell ref="L22:L25"/>
    <mergeCell ref="N22:N25"/>
    <mergeCell ref="C47:C49"/>
    <mergeCell ref="D47:D49"/>
    <mergeCell ref="E47:E49"/>
    <mergeCell ref="F47:F49"/>
    <mergeCell ref="C43:C44"/>
    <mergeCell ref="D43:D44"/>
    <mergeCell ref="E43:E44"/>
    <mergeCell ref="F43:F44"/>
    <mergeCell ref="C22:C25"/>
    <mergeCell ref="A39:A42"/>
    <mergeCell ref="A43:A44"/>
    <mergeCell ref="A45:A46"/>
    <mergeCell ref="A47:A49"/>
    <mergeCell ref="A50:A52"/>
    <mergeCell ref="L3:L6"/>
    <mergeCell ref="L7:L13"/>
    <mergeCell ref="L27:L33"/>
    <mergeCell ref="L45:L46"/>
    <mergeCell ref="A7:A13"/>
    <mergeCell ref="A14:A18"/>
    <mergeCell ref="A19:A21"/>
    <mergeCell ref="A22:A25"/>
    <mergeCell ref="A27:A33"/>
    <mergeCell ref="A34:A38"/>
    <mergeCell ref="B47:B49"/>
    <mergeCell ref="C50:C52"/>
    <mergeCell ref="D50:D52"/>
    <mergeCell ref="E50:E52"/>
    <mergeCell ref="F50:F52"/>
    <mergeCell ref="K50:K52"/>
    <mergeCell ref="B50:B52"/>
    <mergeCell ref="F45:F46"/>
    <mergeCell ref="K45:K46"/>
    <mergeCell ref="B43:B44"/>
    <mergeCell ref="B45:B46"/>
    <mergeCell ref="C45:C46"/>
    <mergeCell ref="D45:D46"/>
    <mergeCell ref="E45:E46"/>
    <mergeCell ref="K34:K38"/>
    <mergeCell ref="B34:B38"/>
    <mergeCell ref="C39:C42"/>
    <mergeCell ref="D39:D42"/>
    <mergeCell ref="E39:E42"/>
    <mergeCell ref="F39:F42"/>
    <mergeCell ref="K39:K42"/>
    <mergeCell ref="B39:B42"/>
    <mergeCell ref="C34:C38"/>
    <mergeCell ref="E34:E38"/>
    <mergeCell ref="F34:F38"/>
    <mergeCell ref="H34:H38"/>
    <mergeCell ref="I34:I38"/>
    <mergeCell ref="J34:J38"/>
    <mergeCell ref="D22:D25"/>
    <mergeCell ref="E22:E25"/>
    <mergeCell ref="F22:F25"/>
    <mergeCell ref="B22:B25"/>
    <mergeCell ref="J28:J30"/>
    <mergeCell ref="K28:K30"/>
    <mergeCell ref="H31:H33"/>
    <mergeCell ref="I31:I33"/>
    <mergeCell ref="J31:J33"/>
    <mergeCell ref="B27:B33"/>
    <mergeCell ref="C27:C33"/>
    <mergeCell ref="D27:D33"/>
    <mergeCell ref="E27:E33"/>
    <mergeCell ref="F27:F33"/>
    <mergeCell ref="H28:H30"/>
    <mergeCell ref="I28:I30"/>
    <mergeCell ref="B3:B6"/>
    <mergeCell ref="C3:C6"/>
    <mergeCell ref="D3:D6"/>
    <mergeCell ref="E3:E6"/>
    <mergeCell ref="F3:F6"/>
    <mergeCell ref="A1:N1"/>
    <mergeCell ref="A3:A6"/>
    <mergeCell ref="M3:M52"/>
    <mergeCell ref="N3:N6"/>
    <mergeCell ref="C7:C13"/>
    <mergeCell ref="D7:D13"/>
    <mergeCell ref="E7:E13"/>
    <mergeCell ref="F7:F13"/>
    <mergeCell ref="B7:B13"/>
    <mergeCell ref="C14:C18"/>
    <mergeCell ref="D14:D18"/>
    <mergeCell ref="E14:E18"/>
    <mergeCell ref="F14:F18"/>
    <mergeCell ref="B14:B18"/>
    <mergeCell ref="C19:C21"/>
    <mergeCell ref="D19:D21"/>
    <mergeCell ref="E19:E21"/>
    <mergeCell ref="F19:F21"/>
    <mergeCell ref="B19:B21"/>
  </mergeCells>
  <dataValidations count="3">
    <dataValidation type="list" allowBlank="1" showInputMessage="1" showErrorMessage="1" errorTitle="DETENTE" error="NO INGRESAR OTROS TIPOS DE DATOS" sqref="D3 D7 D14 D22 D27 D39:D43">
      <formula1>INDIRECT(C3)</formula1>
    </dataValidation>
    <dataValidation allowBlank="1" showInputMessage="1" showErrorMessage="1" errorTitle="DETENTE" error="NO INGRESAR OTROS TIPOS DE DATOS" sqref="G3:G5 G7:G9 G14:G18 G22:G25 G27:G33 G39:G44 G47:G48"/>
    <dataValidation type="list" allowBlank="1" showInputMessage="1" showErrorMessage="1" errorTitle="DETENTE" error="NO INGRESAR OTROS TIPOS DE DATOS" sqref="D47:D48">
      <formula1>INDIRECT(C49)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workbookViewId="0">
      <selection sqref="A1:XFD1048576"/>
    </sheetView>
  </sheetViews>
  <sheetFormatPr baseColWidth="10" defaultColWidth="14.85546875" defaultRowHeight="15.75" x14ac:dyDescent="0.25"/>
  <cols>
    <col min="1" max="1" width="3.28515625" style="365" customWidth="1"/>
    <col min="2" max="3" width="25.85546875" style="397" customWidth="1"/>
    <col min="4" max="4" width="63.28515625" style="365" customWidth="1"/>
    <col min="5" max="10" width="18.28515625" style="398" customWidth="1"/>
    <col min="11" max="11" width="14.85546875" style="365"/>
    <col min="12" max="12" width="9.140625" style="365" customWidth="1"/>
    <col min="13" max="13" width="22.140625" style="365" customWidth="1"/>
    <col min="14" max="16384" width="14.85546875" style="365"/>
  </cols>
  <sheetData>
    <row r="1" spans="2:15" ht="36.75" thickBot="1" x14ac:dyDescent="0.3">
      <c r="B1" s="361" t="s">
        <v>341</v>
      </c>
      <c r="C1" s="362" t="s">
        <v>342</v>
      </c>
      <c r="D1" s="362" t="s">
        <v>504</v>
      </c>
      <c r="E1" s="363" t="s">
        <v>505</v>
      </c>
      <c r="F1" s="363" t="s">
        <v>506</v>
      </c>
      <c r="G1" s="363" t="s">
        <v>507</v>
      </c>
      <c r="H1" s="363" t="s">
        <v>508</v>
      </c>
      <c r="I1" s="363" t="s">
        <v>509</v>
      </c>
      <c r="J1" s="364" t="s">
        <v>510</v>
      </c>
    </row>
    <row r="2" spans="2:15" ht="36.75" thickBot="1" x14ac:dyDescent="0.3">
      <c r="B2" s="366" t="s">
        <v>511</v>
      </c>
      <c r="C2" s="367" t="s">
        <v>363</v>
      </c>
      <c r="D2" s="368" t="s">
        <v>512</v>
      </c>
      <c r="E2" s="369">
        <v>2</v>
      </c>
      <c r="F2" s="369">
        <v>3</v>
      </c>
      <c r="G2" s="369">
        <v>2</v>
      </c>
      <c r="H2" s="369">
        <v>2</v>
      </c>
      <c r="I2" s="370">
        <f>SUM(E2:H2)</f>
        <v>9</v>
      </c>
      <c r="J2" s="371">
        <v>3</v>
      </c>
      <c r="L2" s="493" t="s">
        <v>513</v>
      </c>
      <c r="M2" s="493"/>
      <c r="O2" s="372"/>
    </row>
    <row r="3" spans="2:15" x14ac:dyDescent="0.25">
      <c r="B3" s="494" t="s">
        <v>514</v>
      </c>
      <c r="C3" s="497" t="s">
        <v>515</v>
      </c>
      <c r="D3" s="499" t="s">
        <v>516</v>
      </c>
      <c r="E3" s="501">
        <v>2</v>
      </c>
      <c r="F3" s="501">
        <v>3</v>
      </c>
      <c r="G3" s="501">
        <v>2</v>
      </c>
      <c r="H3" s="501">
        <v>2</v>
      </c>
      <c r="I3" s="510">
        <f t="shared" ref="I3:I17" si="0">SUM(E3:H3)</f>
        <v>9</v>
      </c>
      <c r="J3" s="509">
        <v>3</v>
      </c>
      <c r="L3" s="373">
        <v>1</v>
      </c>
      <c r="M3" s="373" t="s">
        <v>517</v>
      </c>
      <c r="O3" s="372"/>
    </row>
    <row r="4" spans="2:15" x14ac:dyDescent="0.25">
      <c r="B4" s="495"/>
      <c r="C4" s="498"/>
      <c r="D4" s="500"/>
      <c r="E4" s="502"/>
      <c r="F4" s="502"/>
      <c r="G4" s="502"/>
      <c r="H4" s="502"/>
      <c r="I4" s="511"/>
      <c r="J4" s="509"/>
      <c r="L4" s="373">
        <v>2</v>
      </c>
      <c r="M4" s="374" t="s">
        <v>518</v>
      </c>
      <c r="O4" s="372"/>
    </row>
    <row r="5" spans="2:15" ht="36.75" thickBot="1" x14ac:dyDescent="0.3">
      <c r="B5" s="496"/>
      <c r="C5" s="375" t="s">
        <v>519</v>
      </c>
      <c r="D5" s="376" t="s">
        <v>520</v>
      </c>
      <c r="E5" s="377">
        <v>3</v>
      </c>
      <c r="F5" s="377">
        <v>3</v>
      </c>
      <c r="G5" s="377">
        <v>3</v>
      </c>
      <c r="H5" s="377">
        <v>3</v>
      </c>
      <c r="I5" s="378">
        <f t="shared" si="0"/>
        <v>12</v>
      </c>
      <c r="J5" s="379">
        <v>1</v>
      </c>
      <c r="L5" s="373">
        <v>3</v>
      </c>
      <c r="M5" s="380" t="s">
        <v>521</v>
      </c>
    </row>
    <row r="6" spans="2:15" x14ac:dyDescent="0.25">
      <c r="B6" s="494" t="s">
        <v>398</v>
      </c>
      <c r="C6" s="512" t="s">
        <v>522</v>
      </c>
      <c r="D6" s="517" t="s">
        <v>523</v>
      </c>
      <c r="E6" s="501">
        <v>3</v>
      </c>
      <c r="F6" s="501">
        <v>3</v>
      </c>
      <c r="G6" s="501">
        <v>3</v>
      </c>
      <c r="H6" s="501">
        <v>3</v>
      </c>
      <c r="I6" s="510">
        <f t="shared" si="0"/>
        <v>12</v>
      </c>
      <c r="J6" s="509">
        <v>1</v>
      </c>
    </row>
    <row r="7" spans="2:15" x14ac:dyDescent="0.25">
      <c r="B7" s="495"/>
      <c r="C7" s="513"/>
      <c r="D7" s="518"/>
      <c r="E7" s="504"/>
      <c r="F7" s="504"/>
      <c r="G7" s="504"/>
      <c r="H7" s="504"/>
      <c r="I7" s="507"/>
      <c r="J7" s="509"/>
    </row>
    <row r="8" spans="2:15" x14ac:dyDescent="0.25">
      <c r="B8" s="495"/>
      <c r="C8" s="514"/>
      <c r="D8" s="519"/>
      <c r="E8" s="502"/>
      <c r="F8" s="502"/>
      <c r="G8" s="502"/>
      <c r="H8" s="502"/>
      <c r="I8" s="511"/>
      <c r="J8" s="509"/>
    </row>
    <row r="9" spans="2:15" x14ac:dyDescent="0.25">
      <c r="B9" s="495"/>
      <c r="C9" s="515" t="s">
        <v>409</v>
      </c>
      <c r="D9" s="516" t="s">
        <v>524</v>
      </c>
      <c r="E9" s="503">
        <v>2</v>
      </c>
      <c r="F9" s="503">
        <v>1</v>
      </c>
      <c r="G9" s="503">
        <v>2</v>
      </c>
      <c r="H9" s="503">
        <v>1</v>
      </c>
      <c r="I9" s="506">
        <f t="shared" si="0"/>
        <v>6</v>
      </c>
      <c r="J9" s="509">
        <v>6</v>
      </c>
    </row>
    <row r="10" spans="2:15" x14ac:dyDescent="0.25">
      <c r="B10" s="495"/>
      <c r="C10" s="514"/>
      <c r="D10" s="500"/>
      <c r="E10" s="502"/>
      <c r="F10" s="502"/>
      <c r="G10" s="502"/>
      <c r="H10" s="502"/>
      <c r="I10" s="511"/>
      <c r="J10" s="509"/>
    </row>
    <row r="11" spans="2:15" x14ac:dyDescent="0.25">
      <c r="B11" s="495"/>
      <c r="C11" s="498" t="s">
        <v>420</v>
      </c>
      <c r="D11" s="516" t="s">
        <v>423</v>
      </c>
      <c r="E11" s="503">
        <v>3</v>
      </c>
      <c r="F11" s="503">
        <v>1</v>
      </c>
      <c r="G11" s="503">
        <v>2</v>
      </c>
      <c r="H11" s="503">
        <v>2</v>
      </c>
      <c r="I11" s="506">
        <f t="shared" si="0"/>
        <v>8</v>
      </c>
      <c r="J11" s="509">
        <v>4</v>
      </c>
    </row>
    <row r="12" spans="2:15" ht="16.5" thickBot="1" x14ac:dyDescent="0.3">
      <c r="B12" s="496"/>
      <c r="C12" s="520"/>
      <c r="D12" s="521"/>
      <c r="E12" s="505"/>
      <c r="F12" s="505"/>
      <c r="G12" s="505"/>
      <c r="H12" s="505"/>
      <c r="I12" s="508"/>
      <c r="J12" s="509"/>
    </row>
    <row r="13" spans="2:15" ht="36" x14ac:dyDescent="0.25">
      <c r="B13" s="494" t="s">
        <v>525</v>
      </c>
      <c r="C13" s="497" t="s">
        <v>526</v>
      </c>
      <c r="D13" s="381" t="s">
        <v>16</v>
      </c>
      <c r="E13" s="382">
        <v>3</v>
      </c>
      <c r="F13" s="382">
        <v>3</v>
      </c>
      <c r="G13" s="382">
        <v>3</v>
      </c>
      <c r="H13" s="382">
        <v>3</v>
      </c>
      <c r="I13" s="383">
        <f t="shared" si="0"/>
        <v>12</v>
      </c>
      <c r="J13" s="379">
        <v>1</v>
      </c>
    </row>
    <row r="14" spans="2:15" x14ac:dyDescent="0.25">
      <c r="B14" s="495"/>
      <c r="C14" s="498"/>
      <c r="D14" s="516" t="s">
        <v>441</v>
      </c>
      <c r="E14" s="503">
        <v>3</v>
      </c>
      <c r="F14" s="503">
        <v>1</v>
      </c>
      <c r="G14" s="503">
        <v>3</v>
      </c>
      <c r="H14" s="503">
        <v>3</v>
      </c>
      <c r="I14" s="506">
        <f t="shared" si="0"/>
        <v>10</v>
      </c>
      <c r="J14" s="509">
        <v>2</v>
      </c>
    </row>
    <row r="15" spans="2:15" ht="16.5" thickBot="1" x14ac:dyDescent="0.3">
      <c r="B15" s="495"/>
      <c r="C15" s="498"/>
      <c r="D15" s="522"/>
      <c r="E15" s="504"/>
      <c r="F15" s="504"/>
      <c r="G15" s="504"/>
      <c r="H15" s="504"/>
      <c r="I15" s="507"/>
      <c r="J15" s="509"/>
    </row>
    <row r="16" spans="2:15" ht="16.5" hidden="1" thickBot="1" x14ac:dyDescent="0.3">
      <c r="B16" s="496"/>
      <c r="C16" s="520"/>
      <c r="D16" s="521"/>
      <c r="E16" s="505"/>
      <c r="F16" s="505"/>
      <c r="G16" s="505"/>
      <c r="H16" s="505"/>
      <c r="I16" s="508"/>
      <c r="J16" s="509"/>
    </row>
    <row r="17" spans="2:10" ht="18.75" thickBot="1" x14ac:dyDescent="0.3">
      <c r="B17" s="384" t="s">
        <v>11</v>
      </c>
      <c r="C17" s="385" t="s">
        <v>527</v>
      </c>
      <c r="D17" s="386" t="s">
        <v>528</v>
      </c>
      <c r="E17" s="387">
        <v>3</v>
      </c>
      <c r="F17" s="387">
        <v>3</v>
      </c>
      <c r="G17" s="387">
        <v>2</v>
      </c>
      <c r="H17" s="387">
        <v>2</v>
      </c>
      <c r="I17" s="388">
        <f t="shared" si="0"/>
        <v>10</v>
      </c>
      <c r="J17" s="379">
        <v>2</v>
      </c>
    </row>
    <row r="18" spans="2:10" ht="36.75" thickBot="1" x14ac:dyDescent="0.3">
      <c r="B18" s="293" t="s">
        <v>529</v>
      </c>
      <c r="C18" s="389" t="s">
        <v>530</v>
      </c>
      <c r="D18" s="389" t="s">
        <v>454</v>
      </c>
      <c r="E18" s="387">
        <v>2</v>
      </c>
      <c r="F18" s="387">
        <v>3</v>
      </c>
      <c r="G18" s="387">
        <v>2</v>
      </c>
      <c r="H18" s="387">
        <v>1</v>
      </c>
      <c r="I18" s="390">
        <v>8</v>
      </c>
      <c r="J18" s="391">
        <v>4</v>
      </c>
    </row>
    <row r="19" spans="2:10" ht="36.75" thickBot="1" x14ac:dyDescent="0.3">
      <c r="B19" s="492" t="s">
        <v>69</v>
      </c>
      <c r="C19" s="389" t="s">
        <v>531</v>
      </c>
      <c r="D19" s="299" t="s">
        <v>142</v>
      </c>
      <c r="E19" s="387">
        <v>2</v>
      </c>
      <c r="F19" s="387">
        <v>2</v>
      </c>
      <c r="G19" s="387">
        <v>2</v>
      </c>
      <c r="H19" s="387">
        <v>1</v>
      </c>
      <c r="I19" s="392">
        <f>SUM(E19:H19)</f>
        <v>7</v>
      </c>
      <c r="J19" s="393">
        <v>5</v>
      </c>
    </row>
    <row r="20" spans="2:10" ht="36.75" thickBot="1" x14ac:dyDescent="0.3">
      <c r="B20" s="492"/>
      <c r="C20" s="389" t="s">
        <v>467</v>
      </c>
      <c r="D20" s="311" t="s">
        <v>67</v>
      </c>
      <c r="E20" s="387">
        <v>3</v>
      </c>
      <c r="F20" s="387">
        <v>2</v>
      </c>
      <c r="G20" s="387">
        <v>3</v>
      </c>
      <c r="H20" s="387">
        <v>2</v>
      </c>
      <c r="I20" s="392">
        <f t="shared" ref="I20:I23" si="1">SUM(E20:H20)</f>
        <v>10</v>
      </c>
      <c r="J20" s="393">
        <v>2</v>
      </c>
    </row>
    <row r="21" spans="2:10" ht="36.75" thickBot="1" x14ac:dyDescent="0.3">
      <c r="B21" s="293" t="s">
        <v>475</v>
      </c>
      <c r="C21" s="389" t="s">
        <v>476</v>
      </c>
      <c r="D21" s="311" t="s">
        <v>532</v>
      </c>
      <c r="E21" s="387">
        <v>3</v>
      </c>
      <c r="F21" s="387">
        <v>2</v>
      </c>
      <c r="G21" s="387">
        <v>3</v>
      </c>
      <c r="H21" s="387">
        <v>2</v>
      </c>
      <c r="I21" s="392">
        <f t="shared" si="1"/>
        <v>10</v>
      </c>
      <c r="J21" s="393">
        <v>2</v>
      </c>
    </row>
    <row r="22" spans="2:10" ht="36" x14ac:dyDescent="0.25">
      <c r="B22" s="293" t="s">
        <v>65</v>
      </c>
      <c r="C22" s="389" t="s">
        <v>483</v>
      </c>
      <c r="D22" s="299" t="s">
        <v>533</v>
      </c>
      <c r="E22" s="387">
        <v>2</v>
      </c>
      <c r="F22" s="387">
        <v>2</v>
      </c>
      <c r="G22" s="387">
        <v>3</v>
      </c>
      <c r="H22" s="387">
        <v>2</v>
      </c>
      <c r="I22" s="394">
        <f t="shared" si="1"/>
        <v>9</v>
      </c>
      <c r="J22" s="393">
        <v>3</v>
      </c>
    </row>
    <row r="23" spans="2:10" ht="36.75" thickBot="1" x14ac:dyDescent="0.3">
      <c r="B23" s="293" t="s">
        <v>534</v>
      </c>
      <c r="C23" s="389" t="s">
        <v>535</v>
      </c>
      <c r="D23" s="299" t="s">
        <v>536</v>
      </c>
      <c r="E23" s="395">
        <v>2</v>
      </c>
      <c r="F23" s="395">
        <v>2</v>
      </c>
      <c r="G23" s="395">
        <v>2</v>
      </c>
      <c r="H23" s="395">
        <v>3</v>
      </c>
      <c r="I23" s="392">
        <f t="shared" si="1"/>
        <v>9</v>
      </c>
      <c r="J23" s="396">
        <v>3</v>
      </c>
    </row>
  </sheetData>
  <mergeCells count="45">
    <mergeCell ref="B13:B16"/>
    <mergeCell ref="C13:C16"/>
    <mergeCell ref="D14:D16"/>
    <mergeCell ref="E14:E16"/>
    <mergeCell ref="F14:F16"/>
    <mergeCell ref="G14:G16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I6:I8"/>
    <mergeCell ref="J6:J8"/>
    <mergeCell ref="C9:C10"/>
    <mergeCell ref="D9:D10"/>
    <mergeCell ref="E9:E10"/>
    <mergeCell ref="F9:F10"/>
    <mergeCell ref="G9:G10"/>
    <mergeCell ref="H9:H10"/>
    <mergeCell ref="I9:I10"/>
    <mergeCell ref="D6:D8"/>
    <mergeCell ref="E6:E8"/>
    <mergeCell ref="F6:F8"/>
    <mergeCell ref="G6:G8"/>
    <mergeCell ref="H6:H8"/>
    <mergeCell ref="B19:B20"/>
    <mergeCell ref="L2:M2"/>
    <mergeCell ref="B3:B5"/>
    <mergeCell ref="C3:C4"/>
    <mergeCell ref="D3:D4"/>
    <mergeCell ref="E3:E4"/>
    <mergeCell ref="H14:H16"/>
    <mergeCell ref="I14:I16"/>
    <mergeCell ref="J14:J16"/>
    <mergeCell ref="F3:F4"/>
    <mergeCell ref="G3:G4"/>
    <mergeCell ref="H3:H4"/>
    <mergeCell ref="I3:I4"/>
    <mergeCell ref="J3:J4"/>
    <mergeCell ref="B6:B12"/>
    <mergeCell ref="C6:C8"/>
  </mergeCells>
  <conditionalFormatting sqref="L3:M5">
    <cfRule type="cellIs" dxfId="102" priority="101" operator="equal">
      <formula>3</formula>
    </cfRule>
    <cfRule type="cellIs" dxfId="101" priority="102" operator="equal">
      <formula>2</formula>
    </cfRule>
    <cfRule type="cellIs" dxfId="100" priority="103" operator="equal">
      <formula>1</formula>
    </cfRule>
  </conditionalFormatting>
  <conditionalFormatting sqref="E2:H3 E5:H6 E9:H9 E11:H11 E13:H14 E17:H17">
    <cfRule type="cellIs" dxfId="99" priority="97" operator="equal">
      <formula>3</formula>
    </cfRule>
    <cfRule type="cellIs" dxfId="98" priority="98" operator="equal">
      <formula>2</formula>
    </cfRule>
    <cfRule type="cellIs" dxfId="97" priority="99" operator="equal">
      <formula>1</formula>
    </cfRule>
    <cfRule type="cellIs" dxfId="96" priority="100" operator="equal">
      <formula>1</formula>
    </cfRule>
  </conditionalFormatting>
  <conditionalFormatting sqref="E18">
    <cfRule type="cellIs" dxfId="95" priority="93" operator="equal">
      <formula>3</formula>
    </cfRule>
    <cfRule type="cellIs" dxfId="94" priority="94" operator="equal">
      <formula>2</formula>
    </cfRule>
    <cfRule type="cellIs" dxfId="93" priority="95" operator="equal">
      <formula>1</formula>
    </cfRule>
    <cfRule type="cellIs" dxfId="92" priority="96" operator="equal">
      <formula>1</formula>
    </cfRule>
  </conditionalFormatting>
  <conditionalFormatting sqref="F19">
    <cfRule type="cellIs" dxfId="91" priority="89" operator="equal">
      <formula>3</formula>
    </cfRule>
    <cfRule type="cellIs" dxfId="90" priority="90" operator="equal">
      <formula>2</formula>
    </cfRule>
    <cfRule type="cellIs" dxfId="89" priority="91" operator="equal">
      <formula>1</formula>
    </cfRule>
    <cfRule type="cellIs" dxfId="88" priority="92" operator="equal">
      <formula>1</formula>
    </cfRule>
  </conditionalFormatting>
  <conditionalFormatting sqref="E19">
    <cfRule type="cellIs" dxfId="87" priority="85" operator="equal">
      <formula>3</formula>
    </cfRule>
    <cfRule type="cellIs" dxfId="86" priority="86" operator="equal">
      <formula>2</formula>
    </cfRule>
    <cfRule type="cellIs" dxfId="85" priority="87" operator="equal">
      <formula>1</formula>
    </cfRule>
    <cfRule type="cellIs" dxfId="84" priority="88" operator="equal">
      <formula>1</formula>
    </cfRule>
  </conditionalFormatting>
  <conditionalFormatting sqref="E20">
    <cfRule type="cellIs" dxfId="83" priority="81" operator="equal">
      <formula>3</formula>
    </cfRule>
    <cfRule type="cellIs" dxfId="82" priority="82" operator="equal">
      <formula>2</formula>
    </cfRule>
    <cfRule type="cellIs" dxfId="81" priority="83" operator="equal">
      <formula>1</formula>
    </cfRule>
    <cfRule type="cellIs" dxfId="80" priority="84" operator="equal">
      <formula>1</formula>
    </cfRule>
  </conditionalFormatting>
  <conditionalFormatting sqref="E22">
    <cfRule type="cellIs" dxfId="79" priority="77" operator="equal">
      <formula>3</formula>
    </cfRule>
    <cfRule type="cellIs" dxfId="78" priority="78" operator="equal">
      <formula>2</formula>
    </cfRule>
    <cfRule type="cellIs" dxfId="77" priority="79" operator="equal">
      <formula>1</formula>
    </cfRule>
    <cfRule type="cellIs" dxfId="76" priority="80" operator="equal">
      <formula>1</formula>
    </cfRule>
  </conditionalFormatting>
  <conditionalFormatting sqref="E23">
    <cfRule type="cellIs" dxfId="75" priority="73" operator="equal">
      <formula>3</formula>
    </cfRule>
    <cfRule type="cellIs" dxfId="74" priority="74" operator="equal">
      <formula>2</formula>
    </cfRule>
    <cfRule type="cellIs" dxfId="73" priority="75" operator="equal">
      <formula>1</formula>
    </cfRule>
    <cfRule type="cellIs" dxfId="72" priority="76" operator="equal">
      <formula>1</formula>
    </cfRule>
  </conditionalFormatting>
  <conditionalFormatting sqref="F21">
    <cfRule type="cellIs" dxfId="71" priority="69" operator="equal">
      <formula>3</formula>
    </cfRule>
    <cfRule type="cellIs" dxfId="70" priority="70" operator="equal">
      <formula>2</formula>
    </cfRule>
    <cfRule type="cellIs" dxfId="69" priority="71" operator="equal">
      <formula>1</formula>
    </cfRule>
    <cfRule type="cellIs" dxfId="68" priority="72" operator="equal">
      <formula>1</formula>
    </cfRule>
  </conditionalFormatting>
  <conditionalFormatting sqref="F22">
    <cfRule type="cellIs" dxfId="67" priority="65" operator="equal">
      <formula>3</formula>
    </cfRule>
    <cfRule type="cellIs" dxfId="66" priority="66" operator="equal">
      <formula>2</formula>
    </cfRule>
    <cfRule type="cellIs" dxfId="65" priority="67" operator="equal">
      <formula>1</formula>
    </cfRule>
    <cfRule type="cellIs" dxfId="64" priority="68" operator="equal">
      <formula>1</formula>
    </cfRule>
  </conditionalFormatting>
  <conditionalFormatting sqref="F23">
    <cfRule type="cellIs" dxfId="63" priority="61" operator="equal">
      <formula>3</formula>
    </cfRule>
    <cfRule type="cellIs" dxfId="62" priority="62" operator="equal">
      <formula>2</formula>
    </cfRule>
    <cfRule type="cellIs" dxfId="61" priority="63" operator="equal">
      <formula>1</formula>
    </cfRule>
    <cfRule type="cellIs" dxfId="60" priority="64" operator="equal">
      <formula>1</formula>
    </cfRule>
  </conditionalFormatting>
  <conditionalFormatting sqref="G18">
    <cfRule type="cellIs" dxfId="59" priority="57" operator="equal">
      <formula>3</formula>
    </cfRule>
    <cfRule type="cellIs" dxfId="58" priority="58" operator="equal">
      <formula>2</formula>
    </cfRule>
    <cfRule type="cellIs" dxfId="57" priority="59" operator="equal">
      <formula>1</formula>
    </cfRule>
    <cfRule type="cellIs" dxfId="56" priority="60" operator="equal">
      <formula>1</formula>
    </cfRule>
  </conditionalFormatting>
  <conditionalFormatting sqref="G20">
    <cfRule type="cellIs" dxfId="55" priority="53" operator="equal">
      <formula>3</formula>
    </cfRule>
    <cfRule type="cellIs" dxfId="54" priority="54" operator="equal">
      <formula>2</formula>
    </cfRule>
    <cfRule type="cellIs" dxfId="53" priority="55" operator="equal">
      <formula>1</formula>
    </cfRule>
    <cfRule type="cellIs" dxfId="52" priority="56" operator="equal">
      <formula>1</formula>
    </cfRule>
  </conditionalFormatting>
  <conditionalFormatting sqref="G23">
    <cfRule type="cellIs" dxfId="51" priority="49" operator="equal">
      <formula>3</formula>
    </cfRule>
    <cfRule type="cellIs" dxfId="50" priority="50" operator="equal">
      <formula>2</formula>
    </cfRule>
    <cfRule type="cellIs" dxfId="49" priority="51" operator="equal">
      <formula>1</formula>
    </cfRule>
    <cfRule type="cellIs" dxfId="48" priority="52" operator="equal">
      <formula>1</formula>
    </cfRule>
  </conditionalFormatting>
  <conditionalFormatting sqref="H20">
    <cfRule type="cellIs" dxfId="47" priority="45" operator="equal">
      <formula>3</formula>
    </cfRule>
    <cfRule type="cellIs" dxfId="46" priority="46" operator="equal">
      <formula>2</formula>
    </cfRule>
    <cfRule type="cellIs" dxfId="45" priority="47" operator="equal">
      <formula>1</formula>
    </cfRule>
    <cfRule type="cellIs" dxfId="44" priority="48" operator="equal">
      <formula>1</formula>
    </cfRule>
  </conditionalFormatting>
  <conditionalFormatting sqref="H21">
    <cfRule type="cellIs" dxfId="43" priority="41" operator="equal">
      <formula>3</formula>
    </cfRule>
    <cfRule type="cellIs" dxfId="42" priority="42" operator="equal">
      <formula>2</formula>
    </cfRule>
    <cfRule type="cellIs" dxfId="41" priority="43" operator="equal">
      <formula>1</formula>
    </cfRule>
    <cfRule type="cellIs" dxfId="40" priority="44" operator="equal">
      <formula>1</formula>
    </cfRule>
  </conditionalFormatting>
  <conditionalFormatting sqref="H22">
    <cfRule type="cellIs" dxfId="39" priority="37" operator="equal">
      <formula>3</formula>
    </cfRule>
    <cfRule type="cellIs" dxfId="38" priority="38" operator="equal">
      <formula>2</formula>
    </cfRule>
    <cfRule type="cellIs" dxfId="37" priority="39" operator="equal">
      <formula>1</formula>
    </cfRule>
    <cfRule type="cellIs" dxfId="36" priority="40" operator="equal">
      <formula>1</formula>
    </cfRule>
  </conditionalFormatting>
  <conditionalFormatting sqref="F18">
    <cfRule type="cellIs" dxfId="35" priority="33" operator="equal">
      <formula>3</formula>
    </cfRule>
    <cfRule type="cellIs" dxfId="34" priority="34" operator="equal">
      <formula>2</formula>
    </cfRule>
    <cfRule type="cellIs" dxfId="33" priority="35" operator="equal">
      <formula>1</formula>
    </cfRule>
    <cfRule type="cellIs" dxfId="32" priority="36" operator="equal">
      <formula>1</formula>
    </cfRule>
  </conditionalFormatting>
  <conditionalFormatting sqref="E21">
    <cfRule type="cellIs" dxfId="31" priority="29" operator="equal">
      <formula>3</formula>
    </cfRule>
    <cfRule type="cellIs" dxfId="30" priority="30" operator="equal">
      <formula>2</formula>
    </cfRule>
    <cfRule type="cellIs" dxfId="29" priority="31" operator="equal">
      <formula>1</formula>
    </cfRule>
    <cfRule type="cellIs" dxfId="28" priority="32" operator="equal">
      <formula>1</formula>
    </cfRule>
  </conditionalFormatting>
  <conditionalFormatting sqref="G21">
    <cfRule type="cellIs" dxfId="27" priority="25" operator="equal">
      <formula>3</formula>
    </cfRule>
    <cfRule type="cellIs" dxfId="26" priority="26" operator="equal">
      <formula>2</formula>
    </cfRule>
    <cfRule type="cellIs" dxfId="25" priority="27" operator="equal">
      <formula>1</formula>
    </cfRule>
    <cfRule type="cellIs" dxfId="24" priority="28" operator="equal">
      <formula>1</formula>
    </cfRule>
  </conditionalFormatting>
  <conditionalFormatting sqref="G22">
    <cfRule type="cellIs" dxfId="23" priority="21" operator="equal">
      <formula>3</formula>
    </cfRule>
    <cfRule type="cellIs" dxfId="22" priority="22" operator="equal">
      <formula>2</formula>
    </cfRule>
    <cfRule type="cellIs" dxfId="21" priority="23" operator="equal">
      <formula>1</formula>
    </cfRule>
    <cfRule type="cellIs" dxfId="20" priority="24" operator="equal">
      <formula>1</formula>
    </cfRule>
  </conditionalFormatting>
  <conditionalFormatting sqref="H23">
    <cfRule type="cellIs" dxfId="19" priority="17" operator="equal">
      <formula>3</formula>
    </cfRule>
    <cfRule type="cellIs" dxfId="18" priority="18" operator="equal">
      <formula>2</formula>
    </cfRule>
    <cfRule type="cellIs" dxfId="17" priority="19" operator="equal">
      <formula>1</formula>
    </cfRule>
    <cfRule type="cellIs" dxfId="16" priority="20" operator="equal">
      <formula>1</formula>
    </cfRule>
  </conditionalFormatting>
  <conditionalFormatting sqref="F20">
    <cfRule type="cellIs" dxfId="15" priority="13" operator="equal">
      <formula>3</formula>
    </cfRule>
    <cfRule type="cellIs" dxfId="14" priority="14" operator="equal">
      <formula>2</formula>
    </cfRule>
    <cfRule type="cellIs" dxfId="13" priority="15" operator="equal">
      <formula>1</formula>
    </cfRule>
    <cfRule type="cellIs" dxfId="12" priority="16" operator="equal">
      <formula>1</formula>
    </cfRule>
  </conditionalFormatting>
  <conditionalFormatting sqref="G19">
    <cfRule type="cellIs" dxfId="11" priority="9" operator="equal">
      <formula>3</formula>
    </cfRule>
    <cfRule type="cellIs" dxfId="10" priority="10" operator="equal">
      <formula>2</formula>
    </cfRule>
    <cfRule type="cellIs" dxfId="9" priority="11" operator="equal">
      <formula>1</formula>
    </cfRule>
    <cfRule type="cellIs" dxfId="8" priority="12" operator="equal">
      <formula>1</formula>
    </cfRule>
  </conditionalFormatting>
  <conditionalFormatting sqref="H18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  <cfRule type="cellIs" dxfId="4" priority="8" operator="equal">
      <formula>1</formula>
    </cfRule>
  </conditionalFormatting>
  <conditionalFormatting sqref="H1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42"/>
  <sheetViews>
    <sheetView topLeftCell="A13" zoomScale="70" zoomScaleNormal="70" workbookViewId="0">
      <selection activeCell="H3" sqref="H3:K3"/>
    </sheetView>
  </sheetViews>
  <sheetFormatPr baseColWidth="10" defaultRowHeight="15" x14ac:dyDescent="0.25"/>
  <cols>
    <col min="1" max="1" width="4.42578125" bestFit="1" customWidth="1"/>
    <col min="2" max="2" width="24" customWidth="1"/>
    <col min="3" max="3" width="19.140625" customWidth="1"/>
    <col min="4" max="4" width="16.85546875" customWidth="1"/>
    <col min="5" max="5" width="19.140625" customWidth="1"/>
    <col min="6" max="6" width="20.5703125" customWidth="1"/>
    <col min="7" max="7" width="18.5703125" customWidth="1"/>
    <col min="8" max="8" width="16.42578125" customWidth="1"/>
    <col min="9" max="9" width="18.85546875" customWidth="1"/>
    <col min="10" max="10" width="21.28515625" customWidth="1"/>
    <col min="11" max="11" width="18" customWidth="1"/>
    <col min="12" max="12" width="26" customWidth="1"/>
    <col min="13" max="13" width="31.140625" bestFit="1" customWidth="1"/>
    <col min="14" max="14" width="23.5703125" customWidth="1"/>
  </cols>
  <sheetData>
    <row r="1" spans="1:14" ht="41.25" customHeight="1" x14ac:dyDescent="0.25">
      <c r="A1" s="772" t="s">
        <v>9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</row>
    <row r="2" spans="1:14" ht="92.25" customHeight="1" thickBot="1" x14ac:dyDescent="0.3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334</v>
      </c>
    </row>
    <row r="3" spans="1:14" ht="95.25" thickBot="1" x14ac:dyDescent="0.3">
      <c r="A3" s="229">
        <v>1</v>
      </c>
      <c r="B3" s="209" t="s">
        <v>293</v>
      </c>
      <c r="C3" s="230" t="s">
        <v>145</v>
      </c>
      <c r="D3" s="139" t="s">
        <v>13</v>
      </c>
      <c r="E3" s="231" t="s">
        <v>17</v>
      </c>
      <c r="F3" s="212" t="s">
        <v>18</v>
      </c>
      <c r="G3" s="232" t="s">
        <v>152</v>
      </c>
      <c r="H3" s="52">
        <v>49811</v>
      </c>
      <c r="I3" s="50">
        <v>49810</v>
      </c>
      <c r="J3" s="21">
        <v>1</v>
      </c>
      <c r="K3" s="449" t="s">
        <v>159</v>
      </c>
      <c r="L3" s="248">
        <f>I3</f>
        <v>49810</v>
      </c>
      <c r="M3" s="786">
        <f>L3+L4+L5+L6+L14+L16+L17+L21+L23+L27+L28+L29+L31</f>
        <v>202809.55</v>
      </c>
      <c r="N3" s="249">
        <f>L3*1/M3</f>
        <v>0.24559987436489061</v>
      </c>
    </row>
    <row r="4" spans="1:14" ht="126.75" thickBot="1" x14ac:dyDescent="0.3">
      <c r="A4" s="229">
        <v>2</v>
      </c>
      <c r="B4" s="209" t="s">
        <v>294</v>
      </c>
      <c r="C4" s="230" t="s">
        <v>51</v>
      </c>
      <c r="D4" s="136" t="s">
        <v>13</v>
      </c>
      <c r="E4" s="235" t="s">
        <v>17</v>
      </c>
      <c r="F4" s="135" t="s">
        <v>18</v>
      </c>
      <c r="G4" s="136" t="s">
        <v>25</v>
      </c>
      <c r="H4" s="137">
        <v>4600</v>
      </c>
      <c r="I4" s="137">
        <v>4600</v>
      </c>
      <c r="J4" s="138">
        <f t="shared" ref="J4" si="0">(I4*1)/H4</f>
        <v>1</v>
      </c>
      <c r="K4" s="136" t="s">
        <v>28</v>
      </c>
      <c r="L4" s="248">
        <f>I4</f>
        <v>4600</v>
      </c>
      <c r="M4" s="787"/>
      <c r="N4" s="250">
        <f>L4*1/M3</f>
        <v>2.2681377676741554E-2</v>
      </c>
    </row>
    <row r="5" spans="1:14" ht="111" thickBot="1" x14ac:dyDescent="0.3">
      <c r="A5" s="229">
        <v>3</v>
      </c>
      <c r="B5" s="209" t="s">
        <v>295</v>
      </c>
      <c r="C5" s="230" t="s">
        <v>51</v>
      </c>
      <c r="D5" s="139" t="s">
        <v>13</v>
      </c>
      <c r="E5" s="235" t="s">
        <v>17</v>
      </c>
      <c r="F5" s="135" t="s">
        <v>18</v>
      </c>
      <c r="G5" s="140" t="s">
        <v>77</v>
      </c>
      <c r="H5" s="141">
        <v>6042.5</v>
      </c>
      <c r="I5" s="141">
        <v>6042.5</v>
      </c>
      <c r="J5" s="142">
        <f t="shared" ref="J5" si="1">(I5*1/H5)</f>
        <v>1</v>
      </c>
      <c r="K5" s="143" t="s">
        <v>45</v>
      </c>
      <c r="L5" s="248">
        <f>I5</f>
        <v>6042.5</v>
      </c>
      <c r="M5" s="787"/>
      <c r="N5" s="250">
        <f>L5*1/M3</f>
        <v>2.9793961872111054E-2</v>
      </c>
    </row>
    <row r="6" spans="1:14" ht="126" x14ac:dyDescent="0.25">
      <c r="A6" s="720">
        <v>4</v>
      </c>
      <c r="B6" s="716" t="s">
        <v>329</v>
      </c>
      <c r="C6" s="773" t="s">
        <v>51</v>
      </c>
      <c r="D6" s="775" t="s">
        <v>13</v>
      </c>
      <c r="E6" s="673" t="s">
        <v>17</v>
      </c>
      <c r="F6" s="673" t="s">
        <v>18</v>
      </c>
      <c r="G6" s="163" t="s">
        <v>79</v>
      </c>
      <c r="H6" s="145">
        <v>0</v>
      </c>
      <c r="I6" s="145">
        <v>0</v>
      </c>
      <c r="J6" s="124">
        <v>0</v>
      </c>
      <c r="K6" s="125" t="s">
        <v>119</v>
      </c>
      <c r="L6" s="754">
        <f>I6+I7+I8+I9+I10+I11+I12+I13</f>
        <v>32520</v>
      </c>
      <c r="M6" s="787"/>
      <c r="N6" s="777">
        <f>L6*1/M3</f>
        <v>0.16034747870600768</v>
      </c>
    </row>
    <row r="7" spans="1:14" ht="47.25" x14ac:dyDescent="0.25">
      <c r="A7" s="721"/>
      <c r="B7" s="675"/>
      <c r="C7" s="592"/>
      <c r="D7" s="580"/>
      <c r="E7" s="595"/>
      <c r="F7" s="595"/>
      <c r="G7" s="39" t="s">
        <v>80</v>
      </c>
      <c r="H7" s="103">
        <v>0</v>
      </c>
      <c r="I7" s="103">
        <v>0</v>
      </c>
      <c r="J7" s="21">
        <v>0</v>
      </c>
      <c r="K7" s="107" t="s">
        <v>94</v>
      </c>
      <c r="L7" s="757"/>
      <c r="M7" s="787"/>
      <c r="N7" s="778"/>
    </row>
    <row r="8" spans="1:14" ht="94.5" x14ac:dyDescent="0.25">
      <c r="A8" s="721"/>
      <c r="B8" s="675"/>
      <c r="C8" s="592"/>
      <c r="D8" s="580"/>
      <c r="E8" s="595"/>
      <c r="F8" s="595"/>
      <c r="G8" s="109" t="s">
        <v>81</v>
      </c>
      <c r="H8" s="103">
        <v>18240</v>
      </c>
      <c r="I8" s="103">
        <v>18240</v>
      </c>
      <c r="J8" s="21">
        <f t="shared" ref="J8:J13" si="2">(I8*1/H8)</f>
        <v>1</v>
      </c>
      <c r="K8" s="107" t="s">
        <v>95</v>
      </c>
      <c r="L8" s="757"/>
      <c r="M8" s="787"/>
      <c r="N8" s="778"/>
    </row>
    <row r="9" spans="1:14" ht="78.75" x14ac:dyDescent="0.25">
      <c r="A9" s="721"/>
      <c r="B9" s="675"/>
      <c r="C9" s="592"/>
      <c r="D9" s="580"/>
      <c r="E9" s="595"/>
      <c r="F9" s="595"/>
      <c r="G9" s="39" t="s">
        <v>82</v>
      </c>
      <c r="H9" s="103">
        <v>1480</v>
      </c>
      <c r="I9" s="103">
        <v>1480</v>
      </c>
      <c r="J9" s="21">
        <f t="shared" si="2"/>
        <v>1</v>
      </c>
      <c r="K9" s="107" t="s">
        <v>96</v>
      </c>
      <c r="L9" s="757"/>
      <c r="M9" s="787"/>
      <c r="N9" s="778"/>
    </row>
    <row r="10" spans="1:14" ht="78.75" x14ac:dyDescent="0.25">
      <c r="A10" s="721"/>
      <c r="B10" s="675"/>
      <c r="C10" s="592"/>
      <c r="D10" s="580"/>
      <c r="E10" s="595"/>
      <c r="F10" s="595"/>
      <c r="G10" s="39" t="s">
        <v>83</v>
      </c>
      <c r="H10" s="103">
        <v>2100</v>
      </c>
      <c r="I10" s="103">
        <v>2100</v>
      </c>
      <c r="J10" s="21">
        <f t="shared" si="2"/>
        <v>1</v>
      </c>
      <c r="K10" s="107" t="s">
        <v>97</v>
      </c>
      <c r="L10" s="757"/>
      <c r="M10" s="787"/>
      <c r="N10" s="778"/>
    </row>
    <row r="11" spans="1:14" ht="94.5" x14ac:dyDescent="0.25">
      <c r="A11" s="721"/>
      <c r="B11" s="675"/>
      <c r="C11" s="592"/>
      <c r="D11" s="580"/>
      <c r="E11" s="595"/>
      <c r="F11" s="595"/>
      <c r="G11" s="39" t="s">
        <v>84</v>
      </c>
      <c r="H11" s="103">
        <v>2000</v>
      </c>
      <c r="I11" s="103">
        <v>2000</v>
      </c>
      <c r="J11" s="21">
        <f t="shared" si="2"/>
        <v>1</v>
      </c>
      <c r="K11" s="107" t="s">
        <v>98</v>
      </c>
      <c r="L11" s="757"/>
      <c r="M11" s="787"/>
      <c r="N11" s="778"/>
    </row>
    <row r="12" spans="1:14" ht="78.75" x14ac:dyDescent="0.25">
      <c r="A12" s="721"/>
      <c r="B12" s="675"/>
      <c r="C12" s="592"/>
      <c r="D12" s="580"/>
      <c r="E12" s="595"/>
      <c r="F12" s="595"/>
      <c r="G12" s="39" t="s">
        <v>99</v>
      </c>
      <c r="H12" s="103">
        <v>8000</v>
      </c>
      <c r="I12" s="103">
        <v>8000</v>
      </c>
      <c r="J12" s="21">
        <f t="shared" si="2"/>
        <v>1</v>
      </c>
      <c r="K12" s="107" t="s">
        <v>100</v>
      </c>
      <c r="L12" s="757"/>
      <c r="M12" s="787"/>
      <c r="N12" s="778"/>
    </row>
    <row r="13" spans="1:14" ht="79.5" thickBot="1" x14ac:dyDescent="0.3">
      <c r="A13" s="722"/>
      <c r="B13" s="717"/>
      <c r="C13" s="774"/>
      <c r="D13" s="776"/>
      <c r="E13" s="687"/>
      <c r="F13" s="687"/>
      <c r="G13" s="146" t="s">
        <v>85</v>
      </c>
      <c r="H13" s="147">
        <v>700</v>
      </c>
      <c r="I13" s="147">
        <v>700</v>
      </c>
      <c r="J13" s="130">
        <f t="shared" si="2"/>
        <v>1</v>
      </c>
      <c r="K13" s="162" t="s">
        <v>101</v>
      </c>
      <c r="L13" s="758"/>
      <c r="M13" s="787"/>
      <c r="N13" s="779"/>
    </row>
    <row r="14" spans="1:14" ht="47.25" x14ac:dyDescent="0.25">
      <c r="A14" s="720">
        <v>5</v>
      </c>
      <c r="B14" s="716" t="s">
        <v>297</v>
      </c>
      <c r="C14" s="773" t="s">
        <v>51</v>
      </c>
      <c r="D14" s="738" t="s">
        <v>13</v>
      </c>
      <c r="E14" s="673" t="s">
        <v>17</v>
      </c>
      <c r="F14" s="673" t="s">
        <v>18</v>
      </c>
      <c r="G14" s="144" t="s">
        <v>124</v>
      </c>
      <c r="H14" s="236">
        <v>2500</v>
      </c>
      <c r="I14" s="145">
        <v>1750</v>
      </c>
      <c r="J14" s="124">
        <f>(I14*1/H14)</f>
        <v>0.7</v>
      </c>
      <c r="K14" s="125" t="s">
        <v>113</v>
      </c>
      <c r="L14" s="754">
        <f>I14+I15</f>
        <v>2693</v>
      </c>
      <c r="M14" s="787"/>
      <c r="N14" s="782">
        <f>L14*1/M3</f>
        <v>1.3278467409448914E-2</v>
      </c>
    </row>
    <row r="15" spans="1:14" ht="79.5" thickBot="1" x14ac:dyDescent="0.3">
      <c r="A15" s="722"/>
      <c r="B15" s="717"/>
      <c r="C15" s="774"/>
      <c r="D15" s="739"/>
      <c r="E15" s="687"/>
      <c r="F15" s="687"/>
      <c r="G15" s="207" t="s">
        <v>125</v>
      </c>
      <c r="H15" s="129">
        <v>1167</v>
      </c>
      <c r="I15" s="147">
        <v>943</v>
      </c>
      <c r="J15" s="130">
        <f t="shared" ref="J15" si="3">(I15*1/H15)</f>
        <v>0.80805484147386464</v>
      </c>
      <c r="K15" s="162" t="s">
        <v>117</v>
      </c>
      <c r="L15" s="758"/>
      <c r="M15" s="787"/>
      <c r="N15" s="783"/>
    </row>
    <row r="16" spans="1:14" ht="174" thickBot="1" x14ac:dyDescent="0.3">
      <c r="A16" s="229">
        <v>6</v>
      </c>
      <c r="B16" s="209" t="s">
        <v>298</v>
      </c>
      <c r="C16" s="230" t="s">
        <v>51</v>
      </c>
      <c r="D16" s="143" t="s">
        <v>51</v>
      </c>
      <c r="E16" s="133" t="s">
        <v>17</v>
      </c>
      <c r="F16" s="135" t="s">
        <v>18</v>
      </c>
      <c r="G16" s="140" t="s">
        <v>132</v>
      </c>
      <c r="H16" s="237">
        <v>0</v>
      </c>
      <c r="I16" s="141">
        <v>0</v>
      </c>
      <c r="J16" s="142">
        <v>1</v>
      </c>
      <c r="K16" s="143" t="s">
        <v>137</v>
      </c>
      <c r="L16" s="248">
        <f>I16</f>
        <v>0</v>
      </c>
      <c r="M16" s="787"/>
      <c r="N16" s="251">
        <f>L16*1/M3</f>
        <v>0</v>
      </c>
    </row>
    <row r="17" spans="1:14" ht="47.25" x14ac:dyDescent="0.25">
      <c r="A17" s="720">
        <v>7</v>
      </c>
      <c r="B17" s="716" t="s">
        <v>299</v>
      </c>
      <c r="C17" s="780" t="s">
        <v>51</v>
      </c>
      <c r="D17" s="738" t="s">
        <v>13</v>
      </c>
      <c r="E17" s="673" t="s">
        <v>17</v>
      </c>
      <c r="F17" s="673" t="s">
        <v>18</v>
      </c>
      <c r="G17" s="215" t="s">
        <v>160</v>
      </c>
      <c r="H17" s="145">
        <v>13000.05</v>
      </c>
      <c r="I17" s="145">
        <v>13000.05</v>
      </c>
      <c r="J17" s="124">
        <f>(I17*1/H17)</f>
        <v>1</v>
      </c>
      <c r="K17" s="215" t="s">
        <v>164</v>
      </c>
      <c r="L17" s="754">
        <f>I17+I18+I19+I20</f>
        <v>32771.050000000003</v>
      </c>
      <c r="M17" s="787"/>
      <c r="N17" s="777">
        <f>L17*1/M3</f>
        <v>0.16158533954638726</v>
      </c>
    </row>
    <row r="18" spans="1:14" ht="63" x14ac:dyDescent="0.25">
      <c r="A18" s="721"/>
      <c r="B18" s="675"/>
      <c r="C18" s="616"/>
      <c r="D18" s="598"/>
      <c r="E18" s="595"/>
      <c r="F18" s="595"/>
      <c r="G18" s="109" t="s">
        <v>161</v>
      </c>
      <c r="H18" s="103">
        <v>14245</v>
      </c>
      <c r="I18" s="103">
        <v>7122.5</v>
      </c>
      <c r="J18" s="21">
        <v>0.5</v>
      </c>
      <c r="K18" s="109" t="s">
        <v>166</v>
      </c>
      <c r="L18" s="757"/>
      <c r="M18" s="787"/>
      <c r="N18" s="778"/>
    </row>
    <row r="19" spans="1:14" ht="78.75" x14ac:dyDescent="0.25">
      <c r="A19" s="721"/>
      <c r="B19" s="675"/>
      <c r="C19" s="616"/>
      <c r="D19" s="598"/>
      <c r="E19" s="595"/>
      <c r="F19" s="595"/>
      <c r="G19" s="109" t="s">
        <v>162</v>
      </c>
      <c r="H19" s="103">
        <v>12500</v>
      </c>
      <c r="I19" s="103">
        <v>3125</v>
      </c>
      <c r="J19" s="21">
        <v>0.25</v>
      </c>
      <c r="K19" s="109" t="s">
        <v>167</v>
      </c>
      <c r="L19" s="757"/>
      <c r="M19" s="787"/>
      <c r="N19" s="778"/>
    </row>
    <row r="20" spans="1:14" ht="111" thickBot="1" x14ac:dyDescent="0.3">
      <c r="A20" s="722"/>
      <c r="B20" s="717"/>
      <c r="C20" s="781"/>
      <c r="D20" s="739"/>
      <c r="E20" s="687"/>
      <c r="F20" s="687"/>
      <c r="G20" s="65" t="s">
        <v>163</v>
      </c>
      <c r="H20" s="147">
        <v>31745</v>
      </c>
      <c r="I20" s="147">
        <v>9523.5</v>
      </c>
      <c r="J20" s="130">
        <v>0.3</v>
      </c>
      <c r="K20" s="65" t="s">
        <v>165</v>
      </c>
      <c r="L20" s="758"/>
      <c r="M20" s="787"/>
      <c r="N20" s="779"/>
    </row>
    <row r="21" spans="1:14" ht="15.75" x14ac:dyDescent="0.25">
      <c r="A21" s="720">
        <v>8</v>
      </c>
      <c r="B21" s="716" t="s">
        <v>300</v>
      </c>
      <c r="C21" s="773" t="s">
        <v>51</v>
      </c>
      <c r="D21" s="775" t="s">
        <v>13</v>
      </c>
      <c r="E21" s="784" t="s">
        <v>17</v>
      </c>
      <c r="F21" s="673" t="s">
        <v>18</v>
      </c>
      <c r="G21" s="678" t="s">
        <v>211</v>
      </c>
      <c r="H21" s="238">
        <v>2000</v>
      </c>
      <c r="I21" s="123">
        <v>2000</v>
      </c>
      <c r="J21" s="239">
        <f>I21*1/H21</f>
        <v>1</v>
      </c>
      <c r="K21" s="746" t="s">
        <v>216</v>
      </c>
      <c r="L21" s="754">
        <f>I21+I22</f>
        <v>4000</v>
      </c>
      <c r="M21" s="787"/>
      <c r="N21" s="782">
        <f>L21*1/M3</f>
        <v>1.9722937110210049E-2</v>
      </c>
    </row>
    <row r="22" spans="1:14" ht="16.5" thickBot="1" x14ac:dyDescent="0.3">
      <c r="A22" s="722"/>
      <c r="B22" s="717"/>
      <c r="C22" s="774"/>
      <c r="D22" s="776"/>
      <c r="E22" s="785"/>
      <c r="F22" s="687"/>
      <c r="G22" s="679"/>
      <c r="H22" s="198">
        <v>2000</v>
      </c>
      <c r="I22" s="129">
        <v>2000</v>
      </c>
      <c r="J22" s="240">
        <f>I22*1/H22</f>
        <v>1</v>
      </c>
      <c r="K22" s="747"/>
      <c r="L22" s="758"/>
      <c r="M22" s="787"/>
      <c r="N22" s="783"/>
    </row>
    <row r="23" spans="1:14" ht="94.5" x14ac:dyDescent="0.25">
      <c r="A23" s="720">
        <v>9</v>
      </c>
      <c r="B23" s="716" t="s">
        <v>301</v>
      </c>
      <c r="C23" s="780" t="s">
        <v>51</v>
      </c>
      <c r="D23" s="733" t="s">
        <v>13</v>
      </c>
      <c r="E23" s="740" t="s">
        <v>17</v>
      </c>
      <c r="F23" s="740" t="s">
        <v>18</v>
      </c>
      <c r="G23" s="241" t="s">
        <v>204</v>
      </c>
      <c r="H23" s="145">
        <v>8346</v>
      </c>
      <c r="I23" s="145">
        <v>8346</v>
      </c>
      <c r="J23" s="124">
        <f t="shared" ref="J23:J27" si="4">(I23*1/H23)</f>
        <v>1</v>
      </c>
      <c r="K23" s="242" t="s">
        <v>186</v>
      </c>
      <c r="L23" s="754">
        <f>I23+I24+I25+I26</f>
        <v>35093</v>
      </c>
      <c r="M23" s="787"/>
      <c r="N23" s="777">
        <f>L23*1/M3</f>
        <v>0.1730342580021503</v>
      </c>
    </row>
    <row r="24" spans="1:14" ht="94.5" x14ac:dyDescent="0.25">
      <c r="A24" s="721"/>
      <c r="B24" s="675"/>
      <c r="C24" s="616"/>
      <c r="D24" s="577"/>
      <c r="E24" s="599"/>
      <c r="F24" s="599"/>
      <c r="G24" s="70" t="s">
        <v>205</v>
      </c>
      <c r="H24" s="103">
        <v>1447</v>
      </c>
      <c r="I24" s="103">
        <v>1447</v>
      </c>
      <c r="J24" s="21">
        <f t="shared" si="4"/>
        <v>1</v>
      </c>
      <c r="K24" s="66" t="s">
        <v>188</v>
      </c>
      <c r="L24" s="757"/>
      <c r="M24" s="787"/>
      <c r="N24" s="778"/>
    </row>
    <row r="25" spans="1:14" ht="110.25" x14ac:dyDescent="0.25">
      <c r="A25" s="721"/>
      <c r="B25" s="675"/>
      <c r="C25" s="616"/>
      <c r="D25" s="577"/>
      <c r="E25" s="599"/>
      <c r="F25" s="599"/>
      <c r="G25" s="70" t="s">
        <v>206</v>
      </c>
      <c r="H25" s="103">
        <v>24300</v>
      </c>
      <c r="I25" s="103">
        <v>24300</v>
      </c>
      <c r="J25" s="21">
        <f t="shared" si="4"/>
        <v>1</v>
      </c>
      <c r="K25" s="66" t="s">
        <v>187</v>
      </c>
      <c r="L25" s="757"/>
      <c r="M25" s="787"/>
      <c r="N25" s="778"/>
    </row>
    <row r="26" spans="1:14" ht="79.5" thickBot="1" x14ac:dyDescent="0.3">
      <c r="A26" s="722"/>
      <c r="B26" s="717"/>
      <c r="C26" s="781"/>
      <c r="D26" s="734"/>
      <c r="E26" s="741"/>
      <c r="F26" s="741"/>
      <c r="G26" s="243" t="s">
        <v>207</v>
      </c>
      <c r="H26" s="147">
        <v>1000</v>
      </c>
      <c r="I26" s="147">
        <v>1000</v>
      </c>
      <c r="J26" s="130">
        <f t="shared" si="4"/>
        <v>1</v>
      </c>
      <c r="K26" s="244" t="s">
        <v>189</v>
      </c>
      <c r="L26" s="758"/>
      <c r="M26" s="787"/>
      <c r="N26" s="779"/>
    </row>
    <row r="27" spans="1:14" ht="95.25" thickBot="1" x14ac:dyDescent="0.3">
      <c r="A27" s="229">
        <v>10</v>
      </c>
      <c r="B27" s="209" t="s">
        <v>335</v>
      </c>
      <c r="C27" s="230" t="s">
        <v>51</v>
      </c>
      <c r="D27" s="139" t="s">
        <v>13</v>
      </c>
      <c r="E27" s="231" t="s">
        <v>17</v>
      </c>
      <c r="F27" s="133" t="s">
        <v>18</v>
      </c>
      <c r="G27" s="232" t="s">
        <v>307</v>
      </c>
      <c r="H27" s="233">
        <v>16790</v>
      </c>
      <c r="I27" s="234">
        <v>15290</v>
      </c>
      <c r="J27" s="142">
        <f t="shared" si="4"/>
        <v>0.91066110780226328</v>
      </c>
      <c r="K27" s="143" t="s">
        <v>308</v>
      </c>
      <c r="L27" s="248">
        <f>I27</f>
        <v>15290</v>
      </c>
      <c r="M27" s="787"/>
      <c r="N27" s="250">
        <f>L27*1/M3</f>
        <v>7.5390927103777913E-2</v>
      </c>
    </row>
    <row r="28" spans="1:14" ht="79.5" thickBot="1" x14ac:dyDescent="0.3">
      <c r="A28" s="229">
        <v>11</v>
      </c>
      <c r="B28" s="209" t="s">
        <v>314</v>
      </c>
      <c r="C28" s="247" t="s">
        <v>51</v>
      </c>
      <c r="D28" s="212"/>
      <c r="E28" s="212" t="s">
        <v>17</v>
      </c>
      <c r="F28" s="133" t="s">
        <v>18</v>
      </c>
      <c r="G28" s="245" t="s">
        <v>252</v>
      </c>
      <c r="H28" s="141">
        <v>16446</v>
      </c>
      <c r="I28" s="141">
        <v>16435</v>
      </c>
      <c r="J28" s="246">
        <f t="shared" ref="J28" si="5">(I28*1/H28)</f>
        <v>0.99933114435121007</v>
      </c>
      <c r="K28" s="214"/>
      <c r="L28" s="248">
        <f>I28</f>
        <v>16435</v>
      </c>
      <c r="M28" s="787"/>
      <c r="N28" s="250">
        <f>L28*1/M3</f>
        <v>8.1036617851575538E-2</v>
      </c>
    </row>
    <row r="29" spans="1:14" ht="47.25" x14ac:dyDescent="0.25">
      <c r="A29" s="720">
        <v>12</v>
      </c>
      <c r="B29" s="716" t="s">
        <v>311</v>
      </c>
      <c r="C29" s="773" t="s">
        <v>51</v>
      </c>
      <c r="D29" s="733" t="s">
        <v>13</v>
      </c>
      <c r="E29" s="673" t="s">
        <v>17</v>
      </c>
      <c r="F29" s="673" t="s">
        <v>18</v>
      </c>
      <c r="G29" s="427" t="s">
        <v>279</v>
      </c>
      <c r="H29" s="661">
        <v>12700</v>
      </c>
      <c r="I29" s="661">
        <v>1200</v>
      </c>
      <c r="J29" s="667">
        <f>I29*1/H29</f>
        <v>9.4488188976377951E-2</v>
      </c>
      <c r="K29" s="430" t="s">
        <v>554</v>
      </c>
      <c r="L29" s="754">
        <f>I29+I30</f>
        <v>1200</v>
      </c>
      <c r="M29" s="787"/>
      <c r="N29" s="782">
        <f>L29*1/M3</f>
        <v>5.9168811330630143E-3</v>
      </c>
    </row>
    <row r="30" spans="1:14" ht="95.25" thickBot="1" x14ac:dyDescent="0.3">
      <c r="A30" s="722"/>
      <c r="B30" s="717"/>
      <c r="C30" s="774"/>
      <c r="D30" s="734"/>
      <c r="E30" s="687"/>
      <c r="F30" s="687"/>
      <c r="G30" s="427" t="s">
        <v>280</v>
      </c>
      <c r="H30" s="661"/>
      <c r="I30" s="661"/>
      <c r="J30" s="667"/>
      <c r="K30" s="430" t="s">
        <v>555</v>
      </c>
      <c r="L30" s="758"/>
      <c r="M30" s="787"/>
      <c r="N30" s="783"/>
    </row>
    <row r="31" spans="1:14" ht="63" x14ac:dyDescent="0.25">
      <c r="A31" s="720">
        <v>13</v>
      </c>
      <c r="B31" s="716" t="s">
        <v>312</v>
      </c>
      <c r="C31" s="773" t="s">
        <v>51</v>
      </c>
      <c r="D31" s="144" t="s">
        <v>258</v>
      </c>
      <c r="E31" s="673" t="s">
        <v>17</v>
      </c>
      <c r="F31" s="673" t="s">
        <v>18</v>
      </c>
      <c r="G31" s="144" t="s">
        <v>261</v>
      </c>
      <c r="H31" s="145">
        <v>2400</v>
      </c>
      <c r="I31" s="145">
        <v>150</v>
      </c>
      <c r="J31" s="164">
        <f>(I31*1/H31)</f>
        <v>6.25E-2</v>
      </c>
      <c r="K31" s="224" t="s">
        <v>320</v>
      </c>
      <c r="L31" s="754">
        <f>I31+I32</f>
        <v>2355</v>
      </c>
      <c r="M31" s="787"/>
      <c r="N31" s="782">
        <f>L31*1/M3</f>
        <v>1.1611879223636165E-2</v>
      </c>
    </row>
    <row r="32" spans="1:14" ht="79.5" thickBot="1" x14ac:dyDescent="0.3">
      <c r="A32" s="722"/>
      <c r="B32" s="717"/>
      <c r="C32" s="774"/>
      <c r="D32" s="207" t="s">
        <v>51</v>
      </c>
      <c r="E32" s="687"/>
      <c r="F32" s="687"/>
      <c r="G32" s="207" t="s">
        <v>266</v>
      </c>
      <c r="H32" s="147">
        <v>2205</v>
      </c>
      <c r="I32" s="147">
        <v>2205</v>
      </c>
      <c r="J32" s="226">
        <f t="shared" ref="J32" si="6">(I32*1/H32)</f>
        <v>1</v>
      </c>
      <c r="K32" s="225" t="s">
        <v>321</v>
      </c>
      <c r="L32" s="758"/>
      <c r="M32" s="788"/>
      <c r="N32" s="783"/>
    </row>
    <row r="37" spans="5:6" x14ac:dyDescent="0.25">
      <c r="E37" s="668" t="s">
        <v>316</v>
      </c>
      <c r="F37" s="668"/>
    </row>
    <row r="38" spans="5:6" x14ac:dyDescent="0.25">
      <c r="E38" s="668"/>
      <c r="F38" s="668"/>
    </row>
    <row r="39" spans="5:6" ht="21" x14ac:dyDescent="0.35">
      <c r="E39" s="177">
        <v>0</v>
      </c>
      <c r="F39" s="176"/>
    </row>
    <row r="40" spans="5:6" ht="21" x14ac:dyDescent="0.35">
      <c r="E40" s="178" t="s">
        <v>317</v>
      </c>
      <c r="F40" s="180"/>
    </row>
    <row r="41" spans="5:6" ht="21" x14ac:dyDescent="0.35">
      <c r="E41" s="178" t="s">
        <v>318</v>
      </c>
      <c r="F41" s="179"/>
    </row>
    <row r="42" spans="5:6" ht="21" x14ac:dyDescent="0.35">
      <c r="E42" s="178" t="s">
        <v>319</v>
      </c>
      <c r="F42" s="181"/>
    </row>
  </sheetData>
  <mergeCells count="63">
    <mergeCell ref="I29:I30"/>
    <mergeCell ref="J29:J30"/>
    <mergeCell ref="E37:F38"/>
    <mergeCell ref="N23:N26"/>
    <mergeCell ref="L29:L30"/>
    <mergeCell ref="N29:N30"/>
    <mergeCell ref="L31:L32"/>
    <mergeCell ref="N31:N32"/>
    <mergeCell ref="M3:M32"/>
    <mergeCell ref="G21:G22"/>
    <mergeCell ref="K21:K22"/>
    <mergeCell ref="F14:F15"/>
    <mergeCell ref="N14:N15"/>
    <mergeCell ref="L17:L20"/>
    <mergeCell ref="N17:N20"/>
    <mergeCell ref="B31:B32"/>
    <mergeCell ref="E23:E26"/>
    <mergeCell ref="F23:F26"/>
    <mergeCell ref="L21:L22"/>
    <mergeCell ref="N21:N22"/>
    <mergeCell ref="E29:E30"/>
    <mergeCell ref="F29:F30"/>
    <mergeCell ref="B29:B30"/>
    <mergeCell ref="B23:B26"/>
    <mergeCell ref="C21:C22"/>
    <mergeCell ref="D21:D22"/>
    <mergeCell ref="E21:E22"/>
    <mergeCell ref="F21:F22"/>
    <mergeCell ref="C29:C30"/>
    <mergeCell ref="D29:D30"/>
    <mergeCell ref="H29:H30"/>
    <mergeCell ref="B21:B22"/>
    <mergeCell ref="C23:C26"/>
    <mergeCell ref="D23:D26"/>
    <mergeCell ref="A31:A32"/>
    <mergeCell ref="L6:L13"/>
    <mergeCell ref="L14:L15"/>
    <mergeCell ref="L23:L26"/>
    <mergeCell ref="A6:A13"/>
    <mergeCell ref="A14:A15"/>
    <mergeCell ref="A17:A20"/>
    <mergeCell ref="A21:A22"/>
    <mergeCell ref="A23:A26"/>
    <mergeCell ref="A29:A30"/>
    <mergeCell ref="C31:C32"/>
    <mergeCell ref="E31:E32"/>
    <mergeCell ref="F31:F32"/>
    <mergeCell ref="E17:E20"/>
    <mergeCell ref="F17:F20"/>
    <mergeCell ref="B17:B20"/>
    <mergeCell ref="C14:C15"/>
    <mergeCell ref="D14:D15"/>
    <mergeCell ref="E14:E15"/>
    <mergeCell ref="B14:B15"/>
    <mergeCell ref="C17:C20"/>
    <mergeCell ref="D17:D20"/>
    <mergeCell ref="A1:N1"/>
    <mergeCell ref="C6:C13"/>
    <mergeCell ref="D6:D13"/>
    <mergeCell ref="E6:E13"/>
    <mergeCell ref="F6:F13"/>
    <mergeCell ref="B6:B13"/>
    <mergeCell ref="N6:N13"/>
  </mergeCells>
  <dataValidations count="2">
    <dataValidation type="list" allowBlank="1" showInputMessage="1" showErrorMessage="1" errorTitle="DETENTE" error="NO INGRESAR OTROS TIPOS DE DATOS" sqref="D3:D5 D14 G16 D17 D23 D27 D29 D31:D32">
      <formula1>INDIRECT(C3)</formula1>
    </dataValidation>
    <dataValidation allowBlank="1" showInputMessage="1" showErrorMessage="1" errorTitle="DETENTE" error="NO INGRESAR OTROS TIPOS DE DATOS" sqref="G3:G5 G14:G15 G21 G23:G27 G29:G32"/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37"/>
  <sheetViews>
    <sheetView topLeftCell="A7" zoomScale="70" zoomScaleNormal="70" workbookViewId="0">
      <selection activeCell="C32" sqref="C32:D37"/>
    </sheetView>
  </sheetViews>
  <sheetFormatPr baseColWidth="10" defaultRowHeight="15" x14ac:dyDescent="0.25"/>
  <cols>
    <col min="2" max="2" width="22.140625" customWidth="1"/>
    <col min="3" max="3" width="20.5703125" customWidth="1"/>
    <col min="4" max="4" width="21.28515625" customWidth="1"/>
    <col min="5" max="5" width="20.5703125" customWidth="1"/>
    <col min="6" max="6" width="23.7109375" customWidth="1"/>
    <col min="7" max="7" width="19" customWidth="1"/>
    <col min="8" max="8" width="23.42578125" customWidth="1"/>
    <col min="9" max="9" width="23" customWidth="1"/>
    <col min="10" max="10" width="23.5703125" customWidth="1"/>
    <col min="11" max="11" width="19.140625" customWidth="1"/>
    <col min="12" max="12" width="29.85546875" customWidth="1"/>
    <col min="13" max="13" width="71.28515625" customWidth="1"/>
    <col min="14" max="14" width="39.28515625" customWidth="1"/>
  </cols>
  <sheetData>
    <row r="1" spans="1:14" ht="18.75" x14ac:dyDescent="0.25">
      <c r="A1" s="772" t="s">
        <v>9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</row>
    <row r="2" spans="1:14" ht="72.75" customHeight="1" thickBot="1" x14ac:dyDescent="0.3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334</v>
      </c>
    </row>
    <row r="3" spans="1:14" s="252" customFormat="1" ht="72.75" customHeight="1" thickBot="1" x14ac:dyDescent="0.3">
      <c r="A3" s="254">
        <v>1</v>
      </c>
      <c r="B3" s="255" t="s">
        <v>293</v>
      </c>
      <c r="C3" s="256" t="s">
        <v>336</v>
      </c>
      <c r="D3" s="257"/>
      <c r="E3" s="257"/>
      <c r="F3" s="257"/>
      <c r="G3" s="257"/>
      <c r="H3" s="257"/>
      <c r="I3" s="258">
        <v>0</v>
      </c>
      <c r="J3" s="257"/>
      <c r="K3" s="257"/>
      <c r="L3" s="274">
        <f>I3</f>
        <v>0</v>
      </c>
      <c r="M3" s="821">
        <f>L3+L4+L5+L6+L8+L9+L12+L11+L17+L23+L24+L26+L27</f>
        <v>1664061</v>
      </c>
      <c r="N3" s="276">
        <f>L3*1/M3</f>
        <v>0</v>
      </c>
    </row>
    <row r="4" spans="1:14" ht="63.75" thickBot="1" x14ac:dyDescent="0.3">
      <c r="A4" s="259">
        <v>2</v>
      </c>
      <c r="B4" s="255" t="s">
        <v>294</v>
      </c>
      <c r="C4" s="256" t="s">
        <v>336</v>
      </c>
      <c r="D4" s="133" t="s">
        <v>68</v>
      </c>
      <c r="E4" s="235" t="s">
        <v>67</v>
      </c>
      <c r="F4" s="135" t="s">
        <v>70</v>
      </c>
      <c r="G4" s="155" t="s">
        <v>49</v>
      </c>
      <c r="H4" s="258">
        <v>300</v>
      </c>
      <c r="I4" s="258">
        <v>300</v>
      </c>
      <c r="J4" s="138">
        <f t="shared" ref="J4" si="0">(I4*1)/H4</f>
        <v>1</v>
      </c>
      <c r="K4" s="143" t="s">
        <v>31</v>
      </c>
      <c r="L4" s="275">
        <f>I4</f>
        <v>300</v>
      </c>
      <c r="M4" s="822"/>
      <c r="N4" s="277">
        <f>L4*1/M3</f>
        <v>1.8028185264843056E-4</v>
      </c>
    </row>
    <row r="5" spans="1:14" ht="126.75" thickBot="1" x14ac:dyDescent="0.3">
      <c r="A5" s="259">
        <v>3</v>
      </c>
      <c r="B5" s="255" t="s">
        <v>295</v>
      </c>
      <c r="C5" s="256" t="s">
        <v>69</v>
      </c>
      <c r="D5" s="133" t="s">
        <v>68</v>
      </c>
      <c r="E5" s="135" t="s">
        <v>67</v>
      </c>
      <c r="F5" s="135" t="s">
        <v>70</v>
      </c>
      <c r="G5" s="139" t="s">
        <v>76</v>
      </c>
      <c r="H5" s="213">
        <v>10000</v>
      </c>
      <c r="I5" s="141">
        <v>10000</v>
      </c>
      <c r="J5" s="142">
        <f t="shared" ref="J5:J7" si="1">(I5*1/H5)</f>
        <v>1</v>
      </c>
      <c r="K5" s="260" t="s">
        <v>47</v>
      </c>
      <c r="L5" s="275">
        <f>I5</f>
        <v>10000</v>
      </c>
      <c r="M5" s="822"/>
      <c r="N5" s="277">
        <f>L5*1/M3</f>
        <v>6.0093950882810186E-3</v>
      </c>
    </row>
    <row r="6" spans="1:14" ht="236.25" x14ac:dyDescent="0.25">
      <c r="A6" s="793">
        <v>4</v>
      </c>
      <c r="B6" s="791" t="s">
        <v>329</v>
      </c>
      <c r="C6" s="789" t="s">
        <v>69</v>
      </c>
      <c r="D6" s="733" t="s">
        <v>68</v>
      </c>
      <c r="E6" s="746" t="s">
        <v>67</v>
      </c>
      <c r="F6" s="740" t="s">
        <v>70</v>
      </c>
      <c r="G6" s="163" t="s">
        <v>120</v>
      </c>
      <c r="H6" s="145">
        <v>12850</v>
      </c>
      <c r="I6" s="145">
        <v>12850</v>
      </c>
      <c r="J6" s="124">
        <f t="shared" si="1"/>
        <v>1</v>
      </c>
      <c r="K6" s="125" t="s">
        <v>105</v>
      </c>
      <c r="L6" s="807">
        <f>I6+I7</f>
        <v>392850</v>
      </c>
      <c r="M6" s="822"/>
      <c r="N6" s="816">
        <f>L6*1/M3</f>
        <v>0.23607908604311981</v>
      </c>
    </row>
    <row r="7" spans="1:14" ht="126.75" thickBot="1" x14ac:dyDescent="0.3">
      <c r="A7" s="794"/>
      <c r="B7" s="792"/>
      <c r="C7" s="790"/>
      <c r="D7" s="734"/>
      <c r="E7" s="747"/>
      <c r="F7" s="741"/>
      <c r="G7" s="197" t="s">
        <v>121</v>
      </c>
      <c r="H7" s="147">
        <v>380000</v>
      </c>
      <c r="I7" s="147">
        <v>380000</v>
      </c>
      <c r="J7" s="130">
        <f t="shared" si="1"/>
        <v>1</v>
      </c>
      <c r="K7" s="153" t="s">
        <v>108</v>
      </c>
      <c r="L7" s="808"/>
      <c r="M7" s="822"/>
      <c r="N7" s="818"/>
    </row>
    <row r="8" spans="1:14" ht="32.25" thickBot="1" x14ac:dyDescent="0.3">
      <c r="A8" s="259">
        <v>5</v>
      </c>
      <c r="B8" s="255" t="s">
        <v>297</v>
      </c>
      <c r="C8" s="256" t="s">
        <v>336</v>
      </c>
      <c r="D8" s="172"/>
      <c r="E8" s="172"/>
      <c r="F8" s="172"/>
      <c r="G8" s="172"/>
      <c r="H8" s="172"/>
      <c r="I8" s="213">
        <v>0</v>
      </c>
      <c r="J8" s="172"/>
      <c r="K8" s="172"/>
      <c r="L8" s="275">
        <f>I8</f>
        <v>0</v>
      </c>
      <c r="M8" s="822"/>
      <c r="N8" s="278">
        <f>L8*1/M3</f>
        <v>0</v>
      </c>
    </row>
    <row r="9" spans="1:14" ht="94.5" x14ac:dyDescent="0.25">
      <c r="A9" s="793">
        <v>6</v>
      </c>
      <c r="B9" s="791" t="s">
        <v>298</v>
      </c>
      <c r="C9" s="789" t="s">
        <v>69</v>
      </c>
      <c r="D9" s="746" t="s">
        <v>69</v>
      </c>
      <c r="E9" s="263" t="s">
        <v>142</v>
      </c>
      <c r="F9" s="264" t="s">
        <v>143</v>
      </c>
      <c r="G9" s="163" t="s">
        <v>131</v>
      </c>
      <c r="H9" s="145">
        <v>56869.7</v>
      </c>
      <c r="I9" s="145">
        <v>56869.7</v>
      </c>
      <c r="J9" s="124">
        <f t="shared" ref="J9:J10" si="2">(I9*1/H9)</f>
        <v>1</v>
      </c>
      <c r="K9" s="746" t="s">
        <v>139</v>
      </c>
      <c r="L9" s="807">
        <f>I9+I10</f>
        <v>300000</v>
      </c>
      <c r="M9" s="822"/>
      <c r="N9" s="824">
        <f>L9*1/M3</f>
        <v>0.18028185264843055</v>
      </c>
    </row>
    <row r="10" spans="1:14" ht="63.75" thickBot="1" x14ac:dyDescent="0.3">
      <c r="A10" s="794"/>
      <c r="B10" s="792"/>
      <c r="C10" s="790"/>
      <c r="D10" s="747"/>
      <c r="E10" s="265" t="s">
        <v>67</v>
      </c>
      <c r="F10" s="266" t="s">
        <v>70</v>
      </c>
      <c r="G10" s="146" t="s">
        <v>140</v>
      </c>
      <c r="H10" s="147">
        <v>243130.3</v>
      </c>
      <c r="I10" s="147">
        <v>243130.3</v>
      </c>
      <c r="J10" s="130">
        <f t="shared" si="2"/>
        <v>1</v>
      </c>
      <c r="K10" s="747"/>
      <c r="L10" s="808"/>
      <c r="M10" s="822"/>
      <c r="N10" s="825"/>
    </row>
    <row r="11" spans="1:14" ht="32.25" thickBot="1" x14ac:dyDescent="0.3">
      <c r="A11" s="259">
        <v>7</v>
      </c>
      <c r="B11" s="255" t="s">
        <v>299</v>
      </c>
      <c r="C11" s="256" t="s">
        <v>336</v>
      </c>
      <c r="D11" s="172"/>
      <c r="E11" s="172"/>
      <c r="F11" s="172"/>
      <c r="G11" s="172"/>
      <c r="H11" s="172"/>
      <c r="I11" s="213">
        <v>0</v>
      </c>
      <c r="J11" s="172"/>
      <c r="K11" s="172"/>
      <c r="L11" s="275">
        <f>I11</f>
        <v>0</v>
      </c>
      <c r="M11" s="822"/>
      <c r="N11" s="278">
        <f>L11*1/M3</f>
        <v>0</v>
      </c>
    </row>
    <row r="12" spans="1:14" x14ac:dyDescent="0.25">
      <c r="A12" s="793">
        <v>8</v>
      </c>
      <c r="B12" s="791" t="s">
        <v>300</v>
      </c>
      <c r="C12" s="802" t="s">
        <v>69</v>
      </c>
      <c r="D12" s="805" t="s">
        <v>234</v>
      </c>
      <c r="E12" s="740" t="s">
        <v>67</v>
      </c>
      <c r="F12" s="740" t="s">
        <v>70</v>
      </c>
      <c r="G12" s="832" t="s">
        <v>235</v>
      </c>
      <c r="H12" s="799">
        <v>72761</v>
      </c>
      <c r="I12" s="799">
        <v>72761</v>
      </c>
      <c r="J12" s="752">
        <f>I12*1/H12</f>
        <v>1</v>
      </c>
      <c r="K12" s="746" t="s">
        <v>242</v>
      </c>
      <c r="L12" s="807">
        <f>I12</f>
        <v>72761</v>
      </c>
      <c r="M12" s="822"/>
      <c r="N12" s="819">
        <f>L12*1/M3</f>
        <v>4.3724959601841522E-2</v>
      </c>
    </row>
    <row r="13" spans="1:14" x14ac:dyDescent="0.25">
      <c r="A13" s="795"/>
      <c r="B13" s="539"/>
      <c r="C13" s="803"/>
      <c r="D13" s="634"/>
      <c r="E13" s="599"/>
      <c r="F13" s="599"/>
      <c r="G13" s="827"/>
      <c r="H13" s="800"/>
      <c r="I13" s="800"/>
      <c r="J13" s="622"/>
      <c r="K13" s="540"/>
      <c r="L13" s="809"/>
      <c r="M13" s="822"/>
      <c r="N13" s="826"/>
    </row>
    <row r="14" spans="1:14" x14ac:dyDescent="0.25">
      <c r="A14" s="795"/>
      <c r="B14" s="539"/>
      <c r="C14" s="803"/>
      <c r="D14" s="634"/>
      <c r="E14" s="599"/>
      <c r="F14" s="599"/>
      <c r="G14" s="827"/>
      <c r="H14" s="800"/>
      <c r="I14" s="800"/>
      <c r="J14" s="622"/>
      <c r="K14" s="540"/>
      <c r="L14" s="809"/>
      <c r="M14" s="822"/>
      <c r="N14" s="826"/>
    </row>
    <row r="15" spans="1:14" x14ac:dyDescent="0.25">
      <c r="A15" s="795"/>
      <c r="B15" s="539"/>
      <c r="C15" s="803"/>
      <c r="D15" s="634"/>
      <c r="E15" s="599"/>
      <c r="F15" s="599"/>
      <c r="G15" s="827" t="s">
        <v>236</v>
      </c>
      <c r="H15" s="800"/>
      <c r="I15" s="800"/>
      <c r="J15" s="622"/>
      <c r="K15" s="540"/>
      <c r="L15" s="809"/>
      <c r="M15" s="822"/>
      <c r="N15" s="826"/>
    </row>
    <row r="16" spans="1:14" ht="15.75" thickBot="1" x14ac:dyDescent="0.3">
      <c r="A16" s="794"/>
      <c r="B16" s="792"/>
      <c r="C16" s="804"/>
      <c r="D16" s="806"/>
      <c r="E16" s="741"/>
      <c r="F16" s="741"/>
      <c r="G16" s="828"/>
      <c r="H16" s="801"/>
      <c r="I16" s="801"/>
      <c r="J16" s="753"/>
      <c r="K16" s="747"/>
      <c r="L16" s="808"/>
      <c r="M16" s="822"/>
      <c r="N16" s="820"/>
    </row>
    <row r="17" spans="1:14" ht="15" customHeight="1" x14ac:dyDescent="0.25">
      <c r="A17" s="796">
        <v>9</v>
      </c>
      <c r="B17" s="744" t="s">
        <v>301</v>
      </c>
      <c r="C17" s="814" t="s">
        <v>69</v>
      </c>
      <c r="D17" s="738" t="s">
        <v>68</v>
      </c>
      <c r="E17" s="672" t="s">
        <v>67</v>
      </c>
      <c r="F17" s="673" t="s">
        <v>70</v>
      </c>
      <c r="G17" s="829" t="s">
        <v>192</v>
      </c>
      <c r="H17" s="810">
        <v>950000</v>
      </c>
      <c r="I17" s="810">
        <v>870000</v>
      </c>
      <c r="J17" s="813">
        <f t="shared" ref="J17" si="3">(I17*1/H17)</f>
        <v>0.91578947368421049</v>
      </c>
      <c r="K17" s="744"/>
      <c r="L17" s="807">
        <f>I17+I22</f>
        <v>870150</v>
      </c>
      <c r="M17" s="822"/>
      <c r="N17" s="816">
        <f>L17*1/M3</f>
        <v>0.52290751360677279</v>
      </c>
    </row>
    <row r="18" spans="1:14" ht="15" customHeight="1" x14ac:dyDescent="0.25">
      <c r="A18" s="797"/>
      <c r="B18" s="653"/>
      <c r="C18" s="643"/>
      <c r="D18" s="598"/>
      <c r="E18" s="602"/>
      <c r="F18" s="595"/>
      <c r="G18" s="830"/>
      <c r="H18" s="811"/>
      <c r="I18" s="811"/>
      <c r="J18" s="614"/>
      <c r="K18" s="653"/>
      <c r="L18" s="809"/>
      <c r="M18" s="822"/>
      <c r="N18" s="817"/>
    </row>
    <row r="19" spans="1:14" ht="15" customHeight="1" x14ac:dyDescent="0.25">
      <c r="A19" s="797"/>
      <c r="B19" s="653"/>
      <c r="C19" s="643"/>
      <c r="D19" s="598"/>
      <c r="E19" s="602"/>
      <c r="F19" s="595"/>
      <c r="G19" s="830"/>
      <c r="H19" s="811"/>
      <c r="I19" s="811"/>
      <c r="J19" s="614"/>
      <c r="K19" s="653"/>
      <c r="L19" s="809"/>
      <c r="M19" s="822"/>
      <c r="N19" s="817"/>
    </row>
    <row r="20" spans="1:14" ht="15" customHeight="1" x14ac:dyDescent="0.25">
      <c r="A20" s="797"/>
      <c r="B20" s="653"/>
      <c r="C20" s="643"/>
      <c r="D20" s="598"/>
      <c r="E20" s="602"/>
      <c r="F20" s="595"/>
      <c r="G20" s="830"/>
      <c r="H20" s="811"/>
      <c r="I20" s="811"/>
      <c r="J20" s="614"/>
      <c r="K20" s="653"/>
      <c r="L20" s="809"/>
      <c r="M20" s="822"/>
      <c r="N20" s="817"/>
    </row>
    <row r="21" spans="1:14" ht="15" customHeight="1" x14ac:dyDescent="0.25">
      <c r="A21" s="797"/>
      <c r="B21" s="653"/>
      <c r="C21" s="643"/>
      <c r="D21" s="598"/>
      <c r="E21" s="602"/>
      <c r="F21" s="595"/>
      <c r="G21" s="831"/>
      <c r="H21" s="812"/>
      <c r="I21" s="812"/>
      <c r="J21" s="615"/>
      <c r="K21" s="654"/>
      <c r="L21" s="809"/>
      <c r="M21" s="822"/>
      <c r="N21" s="817"/>
    </row>
    <row r="22" spans="1:14" ht="47.25" customHeight="1" thickBot="1" x14ac:dyDescent="0.3">
      <c r="A22" s="798"/>
      <c r="B22" s="745"/>
      <c r="C22" s="815"/>
      <c r="D22" s="739"/>
      <c r="E22" s="688"/>
      <c r="F22" s="687"/>
      <c r="G22" s="244" t="s">
        <v>208</v>
      </c>
      <c r="H22" s="268">
        <v>150</v>
      </c>
      <c r="I22" s="268">
        <v>150</v>
      </c>
      <c r="J22" s="130">
        <f>(I22*1/H22)</f>
        <v>1</v>
      </c>
      <c r="K22" s="162" t="s">
        <v>193</v>
      </c>
      <c r="L22" s="808"/>
      <c r="M22" s="822"/>
      <c r="N22" s="818"/>
    </row>
    <row r="23" spans="1:14" ht="32.25" thickBot="1" x14ac:dyDescent="0.3">
      <c r="A23" s="259">
        <v>10</v>
      </c>
      <c r="B23" s="255" t="s">
        <v>331</v>
      </c>
      <c r="C23" s="256" t="s">
        <v>336</v>
      </c>
      <c r="D23" s="172"/>
      <c r="E23" s="172"/>
      <c r="F23" s="172"/>
      <c r="G23" s="172"/>
      <c r="H23" s="172"/>
      <c r="I23" s="213">
        <v>0</v>
      </c>
      <c r="J23" s="172"/>
      <c r="K23" s="172"/>
      <c r="L23" s="275">
        <f>I23</f>
        <v>0</v>
      </c>
      <c r="M23" s="822"/>
      <c r="N23" s="278">
        <f>L23*1/M3</f>
        <v>0</v>
      </c>
    </row>
    <row r="24" spans="1:14" ht="94.5" x14ac:dyDescent="0.25">
      <c r="A24" s="793">
        <v>11</v>
      </c>
      <c r="B24" s="791" t="s">
        <v>312</v>
      </c>
      <c r="C24" s="802" t="s">
        <v>69</v>
      </c>
      <c r="D24" s="144" t="s">
        <v>259</v>
      </c>
      <c r="E24" s="269" t="s">
        <v>67</v>
      </c>
      <c r="F24" s="270" t="s">
        <v>70</v>
      </c>
      <c r="G24" s="144" t="s">
        <v>324</v>
      </c>
      <c r="H24" s="145">
        <v>15000</v>
      </c>
      <c r="I24" s="145">
        <v>15000</v>
      </c>
      <c r="J24" s="164">
        <f t="shared" ref="J24:J25" si="4">(I24*1/H24)</f>
        <v>1</v>
      </c>
      <c r="K24" s="125" t="s">
        <v>325</v>
      </c>
      <c r="L24" s="807">
        <f>I24+I25</f>
        <v>18000</v>
      </c>
      <c r="M24" s="822"/>
      <c r="N24" s="819">
        <f>L24*1/M3</f>
        <v>1.0816911158905833E-2</v>
      </c>
    </row>
    <row r="25" spans="1:14" ht="126.75" thickBot="1" x14ac:dyDescent="0.3">
      <c r="A25" s="794"/>
      <c r="B25" s="792"/>
      <c r="C25" s="804"/>
      <c r="D25" s="207" t="s">
        <v>185</v>
      </c>
      <c r="E25" s="225" t="s">
        <v>142</v>
      </c>
      <c r="F25" s="271" t="s">
        <v>143</v>
      </c>
      <c r="G25" s="207" t="s">
        <v>264</v>
      </c>
      <c r="H25" s="147">
        <v>3000</v>
      </c>
      <c r="I25" s="147">
        <v>3000</v>
      </c>
      <c r="J25" s="223">
        <f t="shared" si="4"/>
        <v>1</v>
      </c>
      <c r="K25" s="162" t="s">
        <v>326</v>
      </c>
      <c r="L25" s="808"/>
      <c r="M25" s="822"/>
      <c r="N25" s="820"/>
    </row>
    <row r="26" spans="1:14" ht="32.25" thickBot="1" x14ac:dyDescent="0.3">
      <c r="A26" s="259">
        <v>12</v>
      </c>
      <c r="B26" s="255" t="s">
        <v>314</v>
      </c>
      <c r="C26" s="256" t="s">
        <v>336</v>
      </c>
      <c r="D26" s="172"/>
      <c r="E26" s="172"/>
      <c r="F26" s="172"/>
      <c r="G26" s="172"/>
      <c r="H26" s="172"/>
      <c r="I26" s="213">
        <v>0</v>
      </c>
      <c r="J26" s="172"/>
      <c r="K26" s="172"/>
      <c r="L26" s="275">
        <f>I26</f>
        <v>0</v>
      </c>
      <c r="M26" s="822"/>
      <c r="N26" s="278">
        <f>L26*1/M3</f>
        <v>0</v>
      </c>
    </row>
    <row r="27" spans="1:14" ht="63.75" thickBot="1" x14ac:dyDescent="0.3">
      <c r="A27" s="259">
        <v>13</v>
      </c>
      <c r="B27" s="255" t="s">
        <v>311</v>
      </c>
      <c r="C27" s="272" t="s">
        <v>69</v>
      </c>
      <c r="D27" s="139" t="s">
        <v>259</v>
      </c>
      <c r="E27" s="231" t="s">
        <v>70</v>
      </c>
      <c r="F27" s="140" t="s">
        <v>263</v>
      </c>
      <c r="G27" s="140" t="s">
        <v>283</v>
      </c>
      <c r="H27" s="141">
        <v>0</v>
      </c>
      <c r="I27" s="141">
        <v>0</v>
      </c>
      <c r="J27" s="211"/>
      <c r="K27" s="273" t="s">
        <v>289</v>
      </c>
      <c r="L27" s="275">
        <f>I27</f>
        <v>0</v>
      </c>
      <c r="M27" s="823"/>
      <c r="N27" s="278">
        <f>L27*1/M3</f>
        <v>0</v>
      </c>
    </row>
    <row r="32" spans="1:14" x14ac:dyDescent="0.25">
      <c r="C32" s="668" t="s">
        <v>316</v>
      </c>
      <c r="D32" s="668"/>
    </row>
    <row r="33" spans="3:4" x14ac:dyDescent="0.25">
      <c r="C33" s="668"/>
      <c r="D33" s="668"/>
    </row>
    <row r="34" spans="3:4" ht="21" x14ac:dyDescent="0.35">
      <c r="C34" s="177">
        <v>0</v>
      </c>
      <c r="D34" s="176"/>
    </row>
    <row r="35" spans="3:4" ht="21" x14ac:dyDescent="0.35">
      <c r="C35" s="178" t="s">
        <v>317</v>
      </c>
      <c r="D35" s="180"/>
    </row>
    <row r="36" spans="3:4" ht="21" x14ac:dyDescent="0.35">
      <c r="C36" s="178" t="s">
        <v>318</v>
      </c>
      <c r="D36" s="179"/>
    </row>
    <row r="37" spans="3:4" ht="21" x14ac:dyDescent="0.35">
      <c r="C37" s="178" t="s">
        <v>319</v>
      </c>
      <c r="D37" s="181"/>
    </row>
  </sheetData>
  <mergeCells count="50">
    <mergeCell ref="C32:D33"/>
    <mergeCell ref="N17:N22"/>
    <mergeCell ref="L17:L22"/>
    <mergeCell ref="L24:L25"/>
    <mergeCell ref="N24:N25"/>
    <mergeCell ref="M3:M27"/>
    <mergeCell ref="N6:N7"/>
    <mergeCell ref="N9:N10"/>
    <mergeCell ref="N12:N16"/>
    <mergeCell ref="K12:K16"/>
    <mergeCell ref="G15:G16"/>
    <mergeCell ref="G17:G21"/>
    <mergeCell ref="C9:C10"/>
    <mergeCell ref="D9:D10"/>
    <mergeCell ref="K9:K10"/>
    <mergeCell ref="G12:G14"/>
    <mergeCell ref="A24:A25"/>
    <mergeCell ref="L6:L7"/>
    <mergeCell ref="L9:L10"/>
    <mergeCell ref="L12:L16"/>
    <mergeCell ref="H17:H21"/>
    <mergeCell ref="I17:I21"/>
    <mergeCell ref="J17:J21"/>
    <mergeCell ref="K17:K21"/>
    <mergeCell ref="B17:B22"/>
    <mergeCell ref="C24:C25"/>
    <mergeCell ref="B24:B25"/>
    <mergeCell ref="I12:I16"/>
    <mergeCell ref="J12:J16"/>
    <mergeCell ref="C17:C22"/>
    <mergeCell ref="D17:D22"/>
    <mergeCell ref="E17:E22"/>
    <mergeCell ref="F17:F22"/>
    <mergeCell ref="A9:A10"/>
    <mergeCell ref="A12:A16"/>
    <mergeCell ref="A17:A22"/>
    <mergeCell ref="H12:H16"/>
    <mergeCell ref="B9:B10"/>
    <mergeCell ref="C12:C16"/>
    <mergeCell ref="D12:D16"/>
    <mergeCell ref="E12:E16"/>
    <mergeCell ref="F12:F16"/>
    <mergeCell ref="B12:B16"/>
    <mergeCell ref="A1:N1"/>
    <mergeCell ref="C6:C7"/>
    <mergeCell ref="D6:D7"/>
    <mergeCell ref="E6:E7"/>
    <mergeCell ref="F6:F7"/>
    <mergeCell ref="B6:B7"/>
    <mergeCell ref="A6:A7"/>
  </mergeCells>
  <dataValidations count="3">
    <dataValidation allowBlank="1" showInputMessage="1" showErrorMessage="1" errorTitle="DETENTE" error="NO INGRESAR OTROS TIPOS DE DATOS" sqref="G4 G24:G25 F27:G27"/>
    <dataValidation type="list" showInputMessage="1" showErrorMessage="1" sqref="F9:F10">
      <formula1>$DD$188:$DD$201</formula1>
    </dataValidation>
    <dataValidation type="list" allowBlank="1" showInputMessage="1" showErrorMessage="1" errorTitle="DETENTE" error="NO INGRESAR OTROS TIPOS DE DATOS" sqref="D24:D25 D27">
      <formula1>INDIRECT(C24)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zoomScale="50" zoomScaleNormal="50" workbookViewId="0">
      <selection activeCell="H12" sqref="H12:H16"/>
    </sheetView>
  </sheetViews>
  <sheetFormatPr baseColWidth="10" defaultRowHeight="15" x14ac:dyDescent="0.25"/>
  <cols>
    <col min="2" max="2" width="19.7109375" customWidth="1"/>
    <col min="3" max="3" width="18.85546875" customWidth="1"/>
    <col min="4" max="4" width="18.28515625" customWidth="1"/>
    <col min="5" max="5" width="25.28515625" customWidth="1"/>
    <col min="6" max="6" width="21.140625" customWidth="1"/>
    <col min="7" max="7" width="34.140625" customWidth="1"/>
    <col min="8" max="8" width="21.42578125" customWidth="1"/>
    <col min="9" max="9" width="26.140625" customWidth="1"/>
    <col min="10" max="10" width="26.85546875" customWidth="1"/>
    <col min="11" max="11" width="25.7109375" customWidth="1"/>
    <col min="12" max="12" width="37.85546875" bestFit="1" customWidth="1"/>
    <col min="13" max="13" width="77.85546875" bestFit="1" customWidth="1"/>
    <col min="14" max="14" width="35.28515625" customWidth="1"/>
  </cols>
  <sheetData>
    <row r="1" spans="1:14" ht="22.5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ht="100.5" customHeight="1" thickBot="1" x14ac:dyDescent="0.3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337</v>
      </c>
    </row>
    <row r="3" spans="1:14" ht="32.25" thickBot="1" x14ac:dyDescent="0.3">
      <c r="A3" s="259">
        <v>1</v>
      </c>
      <c r="B3" s="259" t="s">
        <v>293</v>
      </c>
      <c r="C3" s="15" t="s">
        <v>50</v>
      </c>
      <c r="D3" s="168" t="s">
        <v>339</v>
      </c>
      <c r="E3" s="168" t="s">
        <v>339</v>
      </c>
      <c r="F3" s="168" t="s">
        <v>339</v>
      </c>
      <c r="G3" s="168" t="s">
        <v>339</v>
      </c>
      <c r="H3" s="168" t="s">
        <v>339</v>
      </c>
      <c r="I3" s="1">
        <v>0</v>
      </c>
      <c r="J3" s="168" t="s">
        <v>339</v>
      </c>
      <c r="K3" s="168" t="s">
        <v>339</v>
      </c>
      <c r="L3" s="279">
        <f>I3</f>
        <v>0</v>
      </c>
      <c r="M3" s="843">
        <f>L3+L4+L5+L6+L8+L9+L11+L12+L17+L23+L24+L26+L27</f>
        <v>50000</v>
      </c>
      <c r="N3" s="281">
        <f>L3*1/M3</f>
        <v>0</v>
      </c>
    </row>
    <row r="4" spans="1:14" ht="111" thickBot="1" x14ac:dyDescent="0.3">
      <c r="A4" s="259">
        <v>2</v>
      </c>
      <c r="B4" s="259" t="s">
        <v>338</v>
      </c>
      <c r="C4" s="15" t="s">
        <v>50</v>
      </c>
      <c r="D4" s="110" t="s">
        <v>65</v>
      </c>
      <c r="E4" s="11" t="s">
        <v>64</v>
      </c>
      <c r="F4" s="108" t="s">
        <v>66</v>
      </c>
      <c r="G4" s="112" t="s">
        <v>52</v>
      </c>
      <c r="H4" s="1">
        <v>50000</v>
      </c>
      <c r="I4" s="1">
        <v>50000</v>
      </c>
      <c r="J4" s="2">
        <f t="shared" ref="J4" si="0">(I4*1)/H4</f>
        <v>1</v>
      </c>
      <c r="K4" s="112" t="s">
        <v>34</v>
      </c>
      <c r="L4" s="279">
        <f>I4</f>
        <v>50000</v>
      </c>
      <c r="M4" s="844"/>
      <c r="N4" s="280">
        <f>L4*1/M3</f>
        <v>1</v>
      </c>
    </row>
    <row r="5" spans="1:14" ht="32.25" thickBot="1" x14ac:dyDescent="0.3">
      <c r="A5" s="259">
        <v>3</v>
      </c>
      <c r="B5" s="255" t="s">
        <v>295</v>
      </c>
      <c r="C5" s="15" t="s">
        <v>50</v>
      </c>
      <c r="D5" s="168" t="s">
        <v>339</v>
      </c>
      <c r="E5" s="168" t="s">
        <v>339</v>
      </c>
      <c r="F5" s="168" t="s">
        <v>339</v>
      </c>
      <c r="G5" s="168" t="s">
        <v>339</v>
      </c>
      <c r="H5" s="168" t="s">
        <v>339</v>
      </c>
      <c r="I5" s="1">
        <v>0</v>
      </c>
      <c r="J5" s="168" t="s">
        <v>339</v>
      </c>
      <c r="K5" s="168" t="s">
        <v>339</v>
      </c>
      <c r="L5" s="279">
        <f>I5</f>
        <v>0</v>
      </c>
      <c r="M5" s="844"/>
      <c r="N5" s="281">
        <f>L5*1/M3</f>
        <v>0</v>
      </c>
    </row>
    <row r="6" spans="1:14" ht="31.5" customHeight="1" x14ac:dyDescent="0.25">
      <c r="A6" s="793">
        <v>4</v>
      </c>
      <c r="B6" s="791" t="s">
        <v>329</v>
      </c>
      <c r="C6" s="837" t="s">
        <v>50</v>
      </c>
      <c r="D6" s="694" t="s">
        <v>339</v>
      </c>
      <c r="E6" s="694" t="s">
        <v>339</v>
      </c>
      <c r="F6" s="694" t="s">
        <v>339</v>
      </c>
      <c r="G6" s="694" t="s">
        <v>339</v>
      </c>
      <c r="H6" s="694" t="s">
        <v>339</v>
      </c>
      <c r="I6" s="835">
        <v>0</v>
      </c>
      <c r="J6" s="694" t="s">
        <v>339</v>
      </c>
      <c r="K6" s="694" t="s">
        <v>339</v>
      </c>
      <c r="L6" s="833">
        <f>I6</f>
        <v>0</v>
      </c>
      <c r="M6" s="844"/>
      <c r="N6" s="841">
        <f>L6*1/M3</f>
        <v>0</v>
      </c>
    </row>
    <row r="7" spans="1:14" ht="32.25" customHeight="1" thickBot="1" x14ac:dyDescent="0.3">
      <c r="A7" s="794"/>
      <c r="B7" s="792"/>
      <c r="C7" s="838"/>
      <c r="D7" s="715"/>
      <c r="E7" s="715"/>
      <c r="F7" s="715"/>
      <c r="G7" s="715"/>
      <c r="H7" s="715"/>
      <c r="I7" s="836"/>
      <c r="J7" s="715"/>
      <c r="K7" s="715"/>
      <c r="L7" s="834"/>
      <c r="M7" s="844"/>
      <c r="N7" s="842"/>
    </row>
    <row r="8" spans="1:14" ht="32.25" thickBot="1" x14ac:dyDescent="0.3">
      <c r="A8" s="259">
        <v>5</v>
      </c>
      <c r="B8" s="255" t="s">
        <v>297</v>
      </c>
      <c r="C8" s="15" t="s">
        <v>50</v>
      </c>
      <c r="D8" s="168" t="s">
        <v>339</v>
      </c>
      <c r="E8" s="168" t="s">
        <v>339</v>
      </c>
      <c r="F8" s="168" t="s">
        <v>339</v>
      </c>
      <c r="G8" s="168" t="s">
        <v>339</v>
      </c>
      <c r="H8" s="168" t="s">
        <v>339</v>
      </c>
      <c r="I8" s="1">
        <v>0</v>
      </c>
      <c r="J8" s="168" t="s">
        <v>339</v>
      </c>
      <c r="K8" s="168" t="s">
        <v>339</v>
      </c>
      <c r="L8" s="279">
        <f>I8</f>
        <v>0</v>
      </c>
      <c r="M8" s="844"/>
      <c r="N8" s="281">
        <f>L8*1/M3</f>
        <v>0</v>
      </c>
    </row>
    <row r="9" spans="1:14" ht="31.5" customHeight="1" x14ac:dyDescent="0.25">
      <c r="A9" s="793">
        <v>6</v>
      </c>
      <c r="B9" s="791" t="s">
        <v>298</v>
      </c>
      <c r="C9" s="837" t="s">
        <v>50</v>
      </c>
      <c r="D9" s="694" t="s">
        <v>339</v>
      </c>
      <c r="E9" s="694" t="s">
        <v>339</v>
      </c>
      <c r="F9" s="694" t="s">
        <v>339</v>
      </c>
      <c r="G9" s="694" t="s">
        <v>339</v>
      </c>
      <c r="H9" s="694" t="s">
        <v>339</v>
      </c>
      <c r="I9" s="835">
        <v>0</v>
      </c>
      <c r="J9" s="694" t="s">
        <v>339</v>
      </c>
      <c r="K9" s="694" t="s">
        <v>339</v>
      </c>
      <c r="L9" s="833">
        <f>I9</f>
        <v>0</v>
      </c>
      <c r="M9" s="844"/>
      <c r="N9" s="841">
        <f>L9*1/M3</f>
        <v>0</v>
      </c>
    </row>
    <row r="10" spans="1:14" ht="16.5" customHeight="1" thickBot="1" x14ac:dyDescent="0.3">
      <c r="A10" s="794"/>
      <c r="B10" s="792"/>
      <c r="C10" s="838"/>
      <c r="D10" s="715"/>
      <c r="E10" s="715"/>
      <c r="F10" s="715"/>
      <c r="G10" s="715"/>
      <c r="H10" s="715"/>
      <c r="I10" s="836"/>
      <c r="J10" s="715"/>
      <c r="K10" s="715"/>
      <c r="L10" s="834"/>
      <c r="M10" s="844"/>
      <c r="N10" s="842"/>
    </row>
    <row r="11" spans="1:14" ht="32.25" thickBot="1" x14ac:dyDescent="0.3">
      <c r="A11" s="259">
        <v>7</v>
      </c>
      <c r="B11" s="255" t="s">
        <v>299</v>
      </c>
      <c r="C11" s="15" t="s">
        <v>50</v>
      </c>
      <c r="D11" s="168" t="s">
        <v>339</v>
      </c>
      <c r="E11" s="168" t="s">
        <v>339</v>
      </c>
      <c r="F11" s="168" t="s">
        <v>339</v>
      </c>
      <c r="G11" s="168" t="s">
        <v>339</v>
      </c>
      <c r="H11" s="168" t="s">
        <v>339</v>
      </c>
      <c r="I11" s="1">
        <v>0</v>
      </c>
      <c r="J11" s="168" t="s">
        <v>339</v>
      </c>
      <c r="K11" s="168" t="s">
        <v>339</v>
      </c>
      <c r="L11" s="279">
        <f>I11</f>
        <v>0</v>
      </c>
      <c r="M11" s="844"/>
      <c r="N11" s="281">
        <f>L11*1/M3</f>
        <v>0</v>
      </c>
    </row>
    <row r="12" spans="1:14" ht="31.5" customHeight="1" x14ac:dyDescent="0.25">
      <c r="A12" s="793">
        <v>8</v>
      </c>
      <c r="B12" s="791" t="s">
        <v>300</v>
      </c>
      <c r="C12" s="837" t="s">
        <v>50</v>
      </c>
      <c r="D12" s="694" t="s">
        <v>339</v>
      </c>
      <c r="E12" s="694" t="s">
        <v>339</v>
      </c>
      <c r="F12" s="694" t="s">
        <v>339</v>
      </c>
      <c r="G12" s="694" t="s">
        <v>339</v>
      </c>
      <c r="H12" s="694" t="s">
        <v>339</v>
      </c>
      <c r="I12" s="835">
        <v>0</v>
      </c>
      <c r="J12" s="694" t="s">
        <v>339</v>
      </c>
      <c r="K12" s="694" t="s">
        <v>339</v>
      </c>
      <c r="L12" s="833">
        <f>I12</f>
        <v>0</v>
      </c>
      <c r="M12" s="844"/>
      <c r="N12" s="841">
        <f>L12*1/M3</f>
        <v>0</v>
      </c>
    </row>
    <row r="13" spans="1:14" ht="15.75" customHeight="1" x14ac:dyDescent="0.25">
      <c r="A13" s="795"/>
      <c r="B13" s="539"/>
      <c r="C13" s="839"/>
      <c r="D13" s="714"/>
      <c r="E13" s="714"/>
      <c r="F13" s="714"/>
      <c r="G13" s="714"/>
      <c r="H13" s="714"/>
      <c r="I13" s="840"/>
      <c r="J13" s="714"/>
      <c r="K13" s="714"/>
      <c r="L13" s="846"/>
      <c r="M13" s="844"/>
      <c r="N13" s="847"/>
    </row>
    <row r="14" spans="1:14" ht="15.75" customHeight="1" x14ac:dyDescent="0.25">
      <c r="A14" s="795"/>
      <c r="B14" s="539"/>
      <c r="C14" s="839"/>
      <c r="D14" s="714"/>
      <c r="E14" s="714"/>
      <c r="F14" s="714"/>
      <c r="G14" s="714"/>
      <c r="H14" s="714"/>
      <c r="I14" s="840"/>
      <c r="J14" s="714"/>
      <c r="K14" s="714"/>
      <c r="L14" s="846"/>
      <c r="M14" s="844"/>
      <c r="N14" s="847"/>
    </row>
    <row r="15" spans="1:14" ht="15.75" customHeight="1" x14ac:dyDescent="0.25">
      <c r="A15" s="795"/>
      <c r="B15" s="539"/>
      <c r="C15" s="839"/>
      <c r="D15" s="714"/>
      <c r="E15" s="714"/>
      <c r="F15" s="714"/>
      <c r="G15" s="714"/>
      <c r="H15" s="714"/>
      <c r="I15" s="840"/>
      <c r="J15" s="714"/>
      <c r="K15" s="714"/>
      <c r="L15" s="846"/>
      <c r="M15" s="844"/>
      <c r="N15" s="847"/>
    </row>
    <row r="16" spans="1:14" ht="16.5" customHeight="1" thickBot="1" x14ac:dyDescent="0.3">
      <c r="A16" s="794"/>
      <c r="B16" s="792"/>
      <c r="C16" s="838"/>
      <c r="D16" s="715"/>
      <c r="E16" s="715"/>
      <c r="F16" s="715"/>
      <c r="G16" s="715"/>
      <c r="H16" s="715"/>
      <c r="I16" s="836"/>
      <c r="J16" s="715"/>
      <c r="K16" s="715"/>
      <c r="L16" s="834"/>
      <c r="M16" s="844"/>
      <c r="N16" s="842"/>
    </row>
    <row r="17" spans="1:14" ht="31.5" customHeight="1" x14ac:dyDescent="0.25">
      <c r="A17" s="796">
        <v>9</v>
      </c>
      <c r="B17" s="744" t="s">
        <v>301</v>
      </c>
      <c r="C17" s="837" t="s">
        <v>50</v>
      </c>
      <c r="D17" s="694" t="s">
        <v>339</v>
      </c>
      <c r="E17" s="694" t="s">
        <v>339</v>
      </c>
      <c r="F17" s="694" t="s">
        <v>339</v>
      </c>
      <c r="G17" s="694" t="s">
        <v>339</v>
      </c>
      <c r="H17" s="694" t="s">
        <v>339</v>
      </c>
      <c r="I17" s="835">
        <v>0</v>
      </c>
      <c r="J17" s="694" t="s">
        <v>339</v>
      </c>
      <c r="K17" s="694" t="s">
        <v>339</v>
      </c>
      <c r="L17" s="833">
        <f>I17</f>
        <v>0</v>
      </c>
      <c r="M17" s="844"/>
      <c r="N17" s="841">
        <f>L17*1/M3</f>
        <v>0</v>
      </c>
    </row>
    <row r="18" spans="1:14" ht="15.75" customHeight="1" x14ac:dyDescent="0.25">
      <c r="A18" s="797"/>
      <c r="B18" s="653"/>
      <c r="C18" s="839"/>
      <c r="D18" s="714"/>
      <c r="E18" s="714"/>
      <c r="F18" s="714"/>
      <c r="G18" s="714"/>
      <c r="H18" s="714"/>
      <c r="I18" s="840"/>
      <c r="J18" s="714"/>
      <c r="K18" s="714"/>
      <c r="L18" s="846"/>
      <c r="M18" s="844"/>
      <c r="N18" s="847"/>
    </row>
    <row r="19" spans="1:14" ht="15.75" customHeight="1" x14ac:dyDescent="0.25">
      <c r="A19" s="797"/>
      <c r="B19" s="653"/>
      <c r="C19" s="839"/>
      <c r="D19" s="714"/>
      <c r="E19" s="714"/>
      <c r="F19" s="714"/>
      <c r="G19" s="714"/>
      <c r="H19" s="714"/>
      <c r="I19" s="840"/>
      <c r="J19" s="714"/>
      <c r="K19" s="714"/>
      <c r="L19" s="846"/>
      <c r="M19" s="844"/>
      <c r="N19" s="847"/>
    </row>
    <row r="20" spans="1:14" ht="15.75" customHeight="1" x14ac:dyDescent="0.25">
      <c r="A20" s="797"/>
      <c r="B20" s="653"/>
      <c r="C20" s="839"/>
      <c r="D20" s="714"/>
      <c r="E20" s="714"/>
      <c r="F20" s="714"/>
      <c r="G20" s="714"/>
      <c r="H20" s="714"/>
      <c r="I20" s="840"/>
      <c r="J20" s="714"/>
      <c r="K20" s="714"/>
      <c r="L20" s="846"/>
      <c r="M20" s="844"/>
      <c r="N20" s="847"/>
    </row>
    <row r="21" spans="1:14" ht="15.75" customHeight="1" x14ac:dyDescent="0.25">
      <c r="A21" s="797"/>
      <c r="B21" s="653"/>
      <c r="C21" s="839"/>
      <c r="D21" s="714"/>
      <c r="E21" s="714"/>
      <c r="F21" s="714"/>
      <c r="G21" s="714"/>
      <c r="H21" s="714"/>
      <c r="I21" s="840"/>
      <c r="J21" s="714"/>
      <c r="K21" s="714"/>
      <c r="L21" s="846"/>
      <c r="M21" s="844"/>
      <c r="N21" s="847"/>
    </row>
    <row r="22" spans="1:14" ht="16.5" customHeight="1" thickBot="1" x14ac:dyDescent="0.3">
      <c r="A22" s="798"/>
      <c r="B22" s="745"/>
      <c r="C22" s="838"/>
      <c r="D22" s="715"/>
      <c r="E22" s="715"/>
      <c r="F22" s="715"/>
      <c r="G22" s="715"/>
      <c r="H22" s="715"/>
      <c r="I22" s="836"/>
      <c r="J22" s="715"/>
      <c r="K22" s="715"/>
      <c r="L22" s="834"/>
      <c r="M22" s="844"/>
      <c r="N22" s="842"/>
    </row>
    <row r="23" spans="1:14" ht="32.25" thickBot="1" x14ac:dyDescent="0.3">
      <c r="A23" s="259">
        <v>10</v>
      </c>
      <c r="B23" s="255" t="s">
        <v>331</v>
      </c>
      <c r="C23" s="15" t="s">
        <v>50</v>
      </c>
      <c r="D23" s="168" t="s">
        <v>339</v>
      </c>
      <c r="E23" s="168" t="s">
        <v>339</v>
      </c>
      <c r="F23" s="168" t="s">
        <v>339</v>
      </c>
      <c r="G23" s="168" t="s">
        <v>339</v>
      </c>
      <c r="H23" s="168" t="s">
        <v>339</v>
      </c>
      <c r="I23" s="1">
        <v>0</v>
      </c>
      <c r="J23" s="168" t="s">
        <v>339</v>
      </c>
      <c r="K23" s="168" t="s">
        <v>339</v>
      </c>
      <c r="L23" s="279">
        <f>I23</f>
        <v>0</v>
      </c>
      <c r="M23" s="844"/>
      <c r="N23" s="281">
        <f>L23*1/M3</f>
        <v>0</v>
      </c>
    </row>
    <row r="24" spans="1:14" ht="31.5" customHeight="1" x14ac:dyDescent="0.25">
      <c r="A24" s="793">
        <v>11</v>
      </c>
      <c r="B24" s="791" t="s">
        <v>312</v>
      </c>
      <c r="C24" s="837" t="s">
        <v>50</v>
      </c>
      <c r="D24" s="694" t="s">
        <v>339</v>
      </c>
      <c r="E24" s="694" t="s">
        <v>339</v>
      </c>
      <c r="F24" s="694" t="s">
        <v>339</v>
      </c>
      <c r="G24" s="694" t="s">
        <v>339</v>
      </c>
      <c r="H24" s="694" t="s">
        <v>339</v>
      </c>
      <c r="I24" s="835">
        <v>0</v>
      </c>
      <c r="J24" s="694" t="s">
        <v>339</v>
      </c>
      <c r="K24" s="694" t="s">
        <v>339</v>
      </c>
      <c r="L24" s="833">
        <f>I24</f>
        <v>0</v>
      </c>
      <c r="M24" s="844"/>
      <c r="N24" s="841">
        <f>L24*1/M3</f>
        <v>0</v>
      </c>
    </row>
    <row r="25" spans="1:14" ht="16.5" customHeight="1" thickBot="1" x14ac:dyDescent="0.3">
      <c r="A25" s="794"/>
      <c r="B25" s="792"/>
      <c r="C25" s="838"/>
      <c r="D25" s="715"/>
      <c r="E25" s="715"/>
      <c r="F25" s="715"/>
      <c r="G25" s="715"/>
      <c r="H25" s="715"/>
      <c r="I25" s="836"/>
      <c r="J25" s="715"/>
      <c r="K25" s="715"/>
      <c r="L25" s="834"/>
      <c r="M25" s="844"/>
      <c r="N25" s="842"/>
    </row>
    <row r="26" spans="1:14" ht="32.25" thickBot="1" x14ac:dyDescent="0.3">
      <c r="A26" s="259">
        <v>12</v>
      </c>
      <c r="B26" s="255" t="s">
        <v>314</v>
      </c>
      <c r="C26" s="15" t="s">
        <v>50</v>
      </c>
      <c r="D26" s="168" t="s">
        <v>339</v>
      </c>
      <c r="E26" s="168" t="s">
        <v>339</v>
      </c>
      <c r="F26" s="168" t="s">
        <v>339</v>
      </c>
      <c r="G26" s="168" t="s">
        <v>339</v>
      </c>
      <c r="H26" s="168" t="s">
        <v>339</v>
      </c>
      <c r="I26" s="1">
        <v>0</v>
      </c>
      <c r="J26" s="168" t="s">
        <v>339</v>
      </c>
      <c r="K26" s="168" t="s">
        <v>339</v>
      </c>
      <c r="L26" s="279">
        <f>I26</f>
        <v>0</v>
      </c>
      <c r="M26" s="844"/>
      <c r="N26" s="281">
        <f>L26*1/M3</f>
        <v>0</v>
      </c>
    </row>
    <row r="27" spans="1:14" ht="32.25" thickBot="1" x14ac:dyDescent="0.3">
      <c r="A27" s="259">
        <v>13</v>
      </c>
      <c r="B27" s="255" t="s">
        <v>311</v>
      </c>
      <c r="C27" s="15" t="s">
        <v>50</v>
      </c>
      <c r="D27" s="168" t="s">
        <v>339</v>
      </c>
      <c r="E27" s="168" t="s">
        <v>339</v>
      </c>
      <c r="F27" s="168" t="s">
        <v>339</v>
      </c>
      <c r="G27" s="168" t="s">
        <v>339</v>
      </c>
      <c r="H27" s="168" t="s">
        <v>339</v>
      </c>
      <c r="I27" s="1">
        <v>0</v>
      </c>
      <c r="J27" s="168" t="s">
        <v>339</v>
      </c>
      <c r="K27" s="168" t="s">
        <v>339</v>
      </c>
      <c r="L27" s="279">
        <f>I27</f>
        <v>0</v>
      </c>
      <c r="M27" s="845"/>
      <c r="N27" s="281">
        <f>L27*1/M3</f>
        <v>0</v>
      </c>
    </row>
    <row r="31" spans="1:14" x14ac:dyDescent="0.25">
      <c r="E31" s="668" t="s">
        <v>316</v>
      </c>
      <c r="F31" s="668"/>
    </row>
    <row r="32" spans="1:14" x14ac:dyDescent="0.25">
      <c r="E32" s="668"/>
      <c r="F32" s="668"/>
    </row>
    <row r="33" spans="5:6" ht="21" x14ac:dyDescent="0.35">
      <c r="E33" s="177">
        <v>0</v>
      </c>
      <c r="F33" s="176"/>
    </row>
    <row r="34" spans="5:6" ht="21" x14ac:dyDescent="0.35">
      <c r="E34" s="178" t="s">
        <v>317</v>
      </c>
      <c r="F34" s="180"/>
    </row>
    <row r="35" spans="5:6" ht="21" x14ac:dyDescent="0.35">
      <c r="E35" s="178" t="s">
        <v>318</v>
      </c>
      <c r="F35" s="179"/>
    </row>
    <row r="36" spans="5:6" ht="21" x14ac:dyDescent="0.35">
      <c r="E36" s="178" t="s">
        <v>319</v>
      </c>
      <c r="F36" s="181"/>
    </row>
  </sheetData>
  <mergeCells count="68">
    <mergeCell ref="I6:I7"/>
    <mergeCell ref="L24:L25"/>
    <mergeCell ref="N24:N25"/>
    <mergeCell ref="M3:M27"/>
    <mergeCell ref="L17:L22"/>
    <mergeCell ref="N17:N22"/>
    <mergeCell ref="L12:L16"/>
    <mergeCell ref="N12:N16"/>
    <mergeCell ref="L9:L10"/>
    <mergeCell ref="N9:N10"/>
    <mergeCell ref="N6:N7"/>
    <mergeCell ref="J12:J16"/>
    <mergeCell ref="K12:K16"/>
    <mergeCell ref="J17:J22"/>
    <mergeCell ref="K17:K22"/>
    <mergeCell ref="J24:J25"/>
    <mergeCell ref="E31:F32"/>
    <mergeCell ref="I24:I25"/>
    <mergeCell ref="I17:I22"/>
    <mergeCell ref="I12:I16"/>
    <mergeCell ref="A17:A22"/>
    <mergeCell ref="B17:B22"/>
    <mergeCell ref="A24:A25"/>
    <mergeCell ref="B24:B25"/>
    <mergeCell ref="A12:A16"/>
    <mergeCell ref="B12:B16"/>
    <mergeCell ref="C6:C7"/>
    <mergeCell ref="C9:C10"/>
    <mergeCell ref="C12:C16"/>
    <mergeCell ref="C17:C22"/>
    <mergeCell ref="C24:C25"/>
    <mergeCell ref="A1:N1"/>
    <mergeCell ref="A6:A7"/>
    <mergeCell ref="B6:B7"/>
    <mergeCell ref="A9:A10"/>
    <mergeCell ref="B9:B10"/>
    <mergeCell ref="D6:D7"/>
    <mergeCell ref="E6:E7"/>
    <mergeCell ref="F6:F7"/>
    <mergeCell ref="G6:G7"/>
    <mergeCell ref="H6:H7"/>
    <mergeCell ref="J6:J7"/>
    <mergeCell ref="K6:K7"/>
    <mergeCell ref="J9:J10"/>
    <mergeCell ref="K9:K10"/>
    <mergeCell ref="L6:L7"/>
    <mergeCell ref="I9:I10"/>
    <mergeCell ref="K24:K25"/>
    <mergeCell ref="D12:D16"/>
    <mergeCell ref="E12:E16"/>
    <mergeCell ref="F12:F16"/>
    <mergeCell ref="G12:G16"/>
    <mergeCell ref="H12:H16"/>
    <mergeCell ref="D17:D22"/>
    <mergeCell ref="E17:E22"/>
    <mergeCell ref="F17:F22"/>
    <mergeCell ref="G17:G22"/>
    <mergeCell ref="H17:H22"/>
    <mergeCell ref="D24:D25"/>
    <mergeCell ref="E24:E25"/>
    <mergeCell ref="F24:F25"/>
    <mergeCell ref="G24:G25"/>
    <mergeCell ref="H24:H25"/>
    <mergeCell ref="D9:D10"/>
    <mergeCell ref="E9:E10"/>
    <mergeCell ref="F9:F10"/>
    <mergeCell ref="G9:G10"/>
    <mergeCell ref="H9:H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N36"/>
  <sheetViews>
    <sheetView topLeftCell="A10" workbookViewId="0">
      <selection activeCell="E31" sqref="E31:F36"/>
    </sheetView>
  </sheetViews>
  <sheetFormatPr baseColWidth="10" defaultRowHeight="15" x14ac:dyDescent="0.25"/>
  <cols>
    <col min="1" max="1" width="9" customWidth="1"/>
    <col min="2" max="2" width="23.28515625" customWidth="1"/>
    <col min="3" max="3" width="20.42578125" customWidth="1"/>
    <col min="4" max="4" width="18" customWidth="1"/>
    <col min="5" max="5" width="17" customWidth="1"/>
    <col min="6" max="6" width="19.85546875" customWidth="1"/>
    <col min="7" max="7" width="21.5703125" customWidth="1"/>
    <col min="8" max="8" width="22.28515625" customWidth="1"/>
    <col min="9" max="9" width="21.5703125" customWidth="1"/>
    <col min="10" max="10" width="18.140625" customWidth="1"/>
    <col min="11" max="11" width="18" customWidth="1"/>
    <col min="12" max="12" width="23.7109375" bestFit="1" customWidth="1"/>
    <col min="13" max="13" width="38.28515625" bestFit="1" customWidth="1"/>
    <col min="14" max="14" width="26.7109375" bestFit="1" customWidth="1"/>
  </cols>
  <sheetData>
    <row r="1" spans="1:14" ht="43.5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ht="90" customHeight="1" thickBot="1" x14ac:dyDescent="0.3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539</v>
      </c>
    </row>
    <row r="3" spans="1:14" ht="30.75" thickBot="1" x14ac:dyDescent="0.3">
      <c r="A3" s="259">
        <v>1</v>
      </c>
      <c r="B3" s="259" t="s">
        <v>293</v>
      </c>
      <c r="C3" s="404" t="s">
        <v>72</v>
      </c>
      <c r="D3" s="187" t="s">
        <v>339</v>
      </c>
      <c r="E3" s="187" t="s">
        <v>339</v>
      </c>
      <c r="F3" s="187" t="s">
        <v>339</v>
      </c>
      <c r="G3" s="187" t="s">
        <v>339</v>
      </c>
      <c r="H3" s="187" t="s">
        <v>339</v>
      </c>
      <c r="I3" s="103">
        <v>0</v>
      </c>
      <c r="J3" s="187" t="s">
        <v>339</v>
      </c>
      <c r="K3" s="187" t="s">
        <v>339</v>
      </c>
      <c r="L3" s="405">
        <f>I3</f>
        <v>0</v>
      </c>
      <c r="M3" s="852">
        <f>L3+L4+L5+L6+L8+L9+L11+L12+L17+L23+L24+L26+L27+L28</f>
        <v>14300</v>
      </c>
      <c r="N3" s="281">
        <f>L3*1/M3</f>
        <v>0</v>
      </c>
    </row>
    <row r="4" spans="1:14" ht="30.75" thickBot="1" x14ac:dyDescent="0.3">
      <c r="A4" s="259">
        <v>2</v>
      </c>
      <c r="B4" s="259" t="s">
        <v>338</v>
      </c>
      <c r="C4" s="404" t="s">
        <v>72</v>
      </c>
      <c r="D4" s="187" t="s">
        <v>339</v>
      </c>
      <c r="E4" s="187" t="s">
        <v>339</v>
      </c>
      <c r="F4" s="187" t="s">
        <v>339</v>
      </c>
      <c r="G4" s="187" t="s">
        <v>339</v>
      </c>
      <c r="H4" s="187" t="s">
        <v>339</v>
      </c>
      <c r="I4" s="103">
        <v>0</v>
      </c>
      <c r="J4" s="187" t="s">
        <v>339</v>
      </c>
      <c r="K4" s="187" t="s">
        <v>339</v>
      </c>
      <c r="L4" s="405">
        <f>I4</f>
        <v>0</v>
      </c>
      <c r="M4" s="853"/>
      <c r="N4" s="281">
        <f>L4*1/M3</f>
        <v>0</v>
      </c>
    </row>
    <row r="5" spans="1:14" ht="95.25" thickBot="1" x14ac:dyDescent="0.3">
      <c r="A5" s="259">
        <v>3</v>
      </c>
      <c r="B5" s="255" t="s">
        <v>295</v>
      </c>
      <c r="C5" s="26" t="s">
        <v>72</v>
      </c>
      <c r="D5" s="184" t="s">
        <v>14</v>
      </c>
      <c r="E5" s="8" t="s">
        <v>73</v>
      </c>
      <c r="F5" s="9" t="s">
        <v>74</v>
      </c>
      <c r="G5" s="19" t="s">
        <v>42</v>
      </c>
      <c r="H5" s="103">
        <v>14300</v>
      </c>
      <c r="I5" s="103">
        <v>14300</v>
      </c>
      <c r="J5" s="21">
        <f t="shared" ref="J5" si="0">(I5*1/H5)</f>
        <v>1</v>
      </c>
      <c r="K5" s="182" t="s">
        <v>46</v>
      </c>
      <c r="L5" s="405">
        <f>I5</f>
        <v>14300</v>
      </c>
      <c r="M5" s="853"/>
      <c r="N5" s="280">
        <f>L5*1/M3</f>
        <v>1</v>
      </c>
    </row>
    <row r="6" spans="1:14" ht="15.75" customHeight="1" x14ac:dyDescent="0.25">
      <c r="A6" s="793">
        <v>4</v>
      </c>
      <c r="B6" s="791" t="s">
        <v>329</v>
      </c>
      <c r="C6" s="855" t="s">
        <v>72</v>
      </c>
      <c r="D6" s="694" t="s">
        <v>339</v>
      </c>
      <c r="E6" s="694" t="s">
        <v>339</v>
      </c>
      <c r="F6" s="694" t="s">
        <v>339</v>
      </c>
      <c r="G6" s="694" t="s">
        <v>339</v>
      </c>
      <c r="H6" s="694" t="s">
        <v>339</v>
      </c>
      <c r="I6" s="610">
        <v>0</v>
      </c>
      <c r="J6" s="694" t="s">
        <v>339</v>
      </c>
      <c r="K6" s="694" t="s">
        <v>339</v>
      </c>
      <c r="L6" s="848">
        <f>I6</f>
        <v>0</v>
      </c>
      <c r="M6" s="853"/>
      <c r="N6" s="850">
        <f>L6*1/M3</f>
        <v>0</v>
      </c>
    </row>
    <row r="7" spans="1:14" ht="16.5" customHeight="1" thickBot="1" x14ac:dyDescent="0.3">
      <c r="A7" s="794"/>
      <c r="B7" s="792"/>
      <c r="C7" s="855"/>
      <c r="D7" s="715"/>
      <c r="E7" s="715"/>
      <c r="F7" s="715"/>
      <c r="G7" s="715"/>
      <c r="H7" s="715"/>
      <c r="I7" s="612"/>
      <c r="J7" s="715"/>
      <c r="K7" s="715"/>
      <c r="L7" s="849"/>
      <c r="M7" s="853"/>
      <c r="N7" s="850"/>
    </row>
    <row r="8" spans="1:14" ht="30.75" thickBot="1" x14ac:dyDescent="0.3">
      <c r="A8" s="259">
        <v>5</v>
      </c>
      <c r="B8" s="255" t="s">
        <v>297</v>
      </c>
      <c r="C8" s="404" t="s">
        <v>72</v>
      </c>
      <c r="D8" s="187" t="s">
        <v>339</v>
      </c>
      <c r="E8" s="187" t="s">
        <v>339</v>
      </c>
      <c r="F8" s="187" t="s">
        <v>339</v>
      </c>
      <c r="G8" s="187" t="s">
        <v>339</v>
      </c>
      <c r="H8" s="187" t="s">
        <v>339</v>
      </c>
      <c r="I8" s="103">
        <v>0</v>
      </c>
      <c r="J8" s="187" t="s">
        <v>339</v>
      </c>
      <c r="K8" s="187" t="s">
        <v>339</v>
      </c>
      <c r="L8" s="405">
        <f>I8</f>
        <v>0</v>
      </c>
      <c r="M8" s="853"/>
      <c r="N8" s="281">
        <f>L8*1/M3</f>
        <v>0</v>
      </c>
    </row>
    <row r="9" spans="1:14" ht="15.75" customHeight="1" x14ac:dyDescent="0.25">
      <c r="A9" s="793">
        <v>6</v>
      </c>
      <c r="B9" s="791" t="s">
        <v>298</v>
      </c>
      <c r="C9" s="855" t="s">
        <v>72</v>
      </c>
      <c r="D9" s="694" t="s">
        <v>339</v>
      </c>
      <c r="E9" s="694" t="s">
        <v>339</v>
      </c>
      <c r="F9" s="694" t="s">
        <v>339</v>
      </c>
      <c r="G9" s="694" t="s">
        <v>339</v>
      </c>
      <c r="H9" s="694" t="s">
        <v>339</v>
      </c>
      <c r="I9" s="610">
        <v>0</v>
      </c>
      <c r="J9" s="694" t="s">
        <v>339</v>
      </c>
      <c r="K9" s="694" t="s">
        <v>339</v>
      </c>
      <c r="L9" s="848">
        <f>I9</f>
        <v>0</v>
      </c>
      <c r="M9" s="853"/>
      <c r="N9" s="850">
        <f>L9*1/M3</f>
        <v>0</v>
      </c>
    </row>
    <row r="10" spans="1:14" ht="16.5" customHeight="1" thickBot="1" x14ac:dyDescent="0.3">
      <c r="A10" s="794"/>
      <c r="B10" s="792"/>
      <c r="C10" s="855"/>
      <c r="D10" s="715"/>
      <c r="E10" s="715"/>
      <c r="F10" s="715"/>
      <c r="G10" s="715"/>
      <c r="H10" s="715"/>
      <c r="I10" s="612"/>
      <c r="J10" s="715"/>
      <c r="K10" s="715"/>
      <c r="L10" s="849"/>
      <c r="M10" s="853"/>
      <c r="N10" s="850"/>
    </row>
    <row r="11" spans="1:14" ht="30.75" thickBot="1" x14ac:dyDescent="0.3">
      <c r="A11" s="259">
        <v>7</v>
      </c>
      <c r="B11" s="255" t="s">
        <v>299</v>
      </c>
      <c r="C11" s="404" t="s">
        <v>72</v>
      </c>
      <c r="D11" s="187" t="s">
        <v>339</v>
      </c>
      <c r="E11" s="187" t="s">
        <v>339</v>
      </c>
      <c r="F11" s="187" t="s">
        <v>339</v>
      </c>
      <c r="G11" s="187" t="s">
        <v>339</v>
      </c>
      <c r="H11" s="187" t="s">
        <v>339</v>
      </c>
      <c r="I11" s="103">
        <v>0</v>
      </c>
      <c r="J11" s="187" t="s">
        <v>339</v>
      </c>
      <c r="K11" s="187" t="s">
        <v>339</v>
      </c>
      <c r="L11" s="405">
        <f>I11</f>
        <v>0</v>
      </c>
      <c r="M11" s="853"/>
      <c r="N11" s="281">
        <f>L11*1/M3</f>
        <v>0</v>
      </c>
    </row>
    <row r="12" spans="1:14" ht="15.75" customHeight="1" x14ac:dyDescent="0.25">
      <c r="A12" s="793">
        <v>8</v>
      </c>
      <c r="B12" s="791" t="s">
        <v>300</v>
      </c>
      <c r="C12" s="855" t="s">
        <v>72</v>
      </c>
      <c r="D12" s="694" t="s">
        <v>339</v>
      </c>
      <c r="E12" s="694" t="s">
        <v>339</v>
      </c>
      <c r="F12" s="694" t="s">
        <v>339</v>
      </c>
      <c r="G12" s="694" t="s">
        <v>339</v>
      </c>
      <c r="H12" s="694" t="s">
        <v>339</v>
      </c>
      <c r="I12" s="610">
        <v>0</v>
      </c>
      <c r="J12" s="694" t="s">
        <v>339</v>
      </c>
      <c r="K12" s="694" t="s">
        <v>339</v>
      </c>
      <c r="L12" s="848">
        <f>I12</f>
        <v>0</v>
      </c>
      <c r="M12" s="853"/>
      <c r="N12" s="850">
        <f>L12*1/M3</f>
        <v>0</v>
      </c>
    </row>
    <row r="13" spans="1:14" ht="15.75" customHeight="1" x14ac:dyDescent="0.25">
      <c r="A13" s="795"/>
      <c r="B13" s="539"/>
      <c r="C13" s="855"/>
      <c r="D13" s="714"/>
      <c r="E13" s="714"/>
      <c r="F13" s="714"/>
      <c r="G13" s="714"/>
      <c r="H13" s="714"/>
      <c r="I13" s="611"/>
      <c r="J13" s="714"/>
      <c r="K13" s="714"/>
      <c r="L13" s="849"/>
      <c r="M13" s="853"/>
      <c r="N13" s="850"/>
    </row>
    <row r="14" spans="1:14" ht="15.75" customHeight="1" x14ac:dyDescent="0.25">
      <c r="A14" s="795"/>
      <c r="B14" s="539"/>
      <c r="C14" s="855"/>
      <c r="D14" s="714"/>
      <c r="E14" s="714"/>
      <c r="F14" s="714"/>
      <c r="G14" s="714"/>
      <c r="H14" s="714"/>
      <c r="I14" s="611"/>
      <c r="J14" s="714"/>
      <c r="K14" s="714"/>
      <c r="L14" s="849"/>
      <c r="M14" s="853"/>
      <c r="N14" s="850"/>
    </row>
    <row r="15" spans="1:14" ht="15.75" customHeight="1" x14ac:dyDescent="0.25">
      <c r="A15" s="795"/>
      <c r="B15" s="539"/>
      <c r="C15" s="855"/>
      <c r="D15" s="714"/>
      <c r="E15" s="714"/>
      <c r="F15" s="714"/>
      <c r="G15" s="714"/>
      <c r="H15" s="714"/>
      <c r="I15" s="611"/>
      <c r="J15" s="714"/>
      <c r="K15" s="714"/>
      <c r="L15" s="849"/>
      <c r="M15" s="853"/>
      <c r="N15" s="850"/>
    </row>
    <row r="16" spans="1:14" ht="16.5" customHeight="1" thickBot="1" x14ac:dyDescent="0.3">
      <c r="A16" s="794"/>
      <c r="B16" s="792"/>
      <c r="C16" s="855"/>
      <c r="D16" s="715"/>
      <c r="E16" s="715"/>
      <c r="F16" s="715"/>
      <c r="G16" s="715"/>
      <c r="H16" s="715"/>
      <c r="I16" s="612"/>
      <c r="J16" s="715"/>
      <c r="K16" s="715"/>
      <c r="L16" s="849"/>
      <c r="M16" s="853"/>
      <c r="N16" s="850"/>
    </row>
    <row r="17" spans="1:14" ht="15.75" customHeight="1" x14ac:dyDescent="0.25">
      <c r="A17" s="796">
        <v>9</v>
      </c>
      <c r="B17" s="744" t="s">
        <v>301</v>
      </c>
      <c r="C17" s="855" t="s">
        <v>72</v>
      </c>
      <c r="D17" s="694" t="s">
        <v>339</v>
      </c>
      <c r="E17" s="694" t="s">
        <v>339</v>
      </c>
      <c r="F17" s="694" t="s">
        <v>339</v>
      </c>
      <c r="G17" s="694" t="s">
        <v>339</v>
      </c>
      <c r="H17" s="694" t="s">
        <v>339</v>
      </c>
      <c r="I17" s="610">
        <v>0</v>
      </c>
      <c r="J17" s="694" t="s">
        <v>339</v>
      </c>
      <c r="K17" s="694" t="s">
        <v>339</v>
      </c>
      <c r="L17" s="848">
        <f>I17</f>
        <v>0</v>
      </c>
      <c r="M17" s="853"/>
      <c r="N17" s="850">
        <f>L17*1/M3</f>
        <v>0</v>
      </c>
    </row>
    <row r="18" spans="1:14" ht="15.75" customHeight="1" x14ac:dyDescent="0.25">
      <c r="A18" s="797"/>
      <c r="B18" s="653"/>
      <c r="C18" s="855"/>
      <c r="D18" s="714"/>
      <c r="E18" s="714"/>
      <c r="F18" s="714"/>
      <c r="G18" s="714"/>
      <c r="H18" s="714"/>
      <c r="I18" s="611"/>
      <c r="J18" s="714"/>
      <c r="K18" s="714"/>
      <c r="L18" s="849"/>
      <c r="M18" s="853"/>
      <c r="N18" s="850"/>
    </row>
    <row r="19" spans="1:14" ht="15.75" customHeight="1" x14ac:dyDescent="0.25">
      <c r="A19" s="797"/>
      <c r="B19" s="653"/>
      <c r="C19" s="855"/>
      <c r="D19" s="714"/>
      <c r="E19" s="714"/>
      <c r="F19" s="714"/>
      <c r="G19" s="714"/>
      <c r="H19" s="714"/>
      <c r="I19" s="611"/>
      <c r="J19" s="714"/>
      <c r="K19" s="714"/>
      <c r="L19" s="849"/>
      <c r="M19" s="853"/>
      <c r="N19" s="850"/>
    </row>
    <row r="20" spans="1:14" ht="15.75" customHeight="1" x14ac:dyDescent="0.25">
      <c r="A20" s="797"/>
      <c r="B20" s="653"/>
      <c r="C20" s="855"/>
      <c r="D20" s="714"/>
      <c r="E20" s="714"/>
      <c r="F20" s="714"/>
      <c r="G20" s="714"/>
      <c r="H20" s="714"/>
      <c r="I20" s="611"/>
      <c r="J20" s="714"/>
      <c r="K20" s="714"/>
      <c r="L20" s="849"/>
      <c r="M20" s="853"/>
      <c r="N20" s="850"/>
    </row>
    <row r="21" spans="1:14" ht="15.75" customHeight="1" x14ac:dyDescent="0.25">
      <c r="A21" s="797"/>
      <c r="B21" s="653"/>
      <c r="C21" s="855"/>
      <c r="D21" s="714"/>
      <c r="E21" s="714"/>
      <c r="F21" s="714"/>
      <c r="G21" s="714"/>
      <c r="H21" s="714"/>
      <c r="I21" s="611"/>
      <c r="J21" s="714"/>
      <c r="K21" s="714"/>
      <c r="L21" s="849"/>
      <c r="M21" s="853"/>
      <c r="N21" s="850"/>
    </row>
    <row r="22" spans="1:14" ht="16.5" customHeight="1" thickBot="1" x14ac:dyDescent="0.3">
      <c r="A22" s="798"/>
      <c r="B22" s="745"/>
      <c r="C22" s="855"/>
      <c r="D22" s="715"/>
      <c r="E22" s="715"/>
      <c r="F22" s="715"/>
      <c r="G22" s="715"/>
      <c r="H22" s="715"/>
      <c r="I22" s="612"/>
      <c r="J22" s="715"/>
      <c r="K22" s="715"/>
      <c r="L22" s="849"/>
      <c r="M22" s="853"/>
      <c r="N22" s="850"/>
    </row>
    <row r="23" spans="1:14" ht="30.75" thickBot="1" x14ac:dyDescent="0.3">
      <c r="A23" s="259">
        <v>10</v>
      </c>
      <c r="B23" s="255" t="s">
        <v>331</v>
      </c>
      <c r="C23" s="404" t="s">
        <v>72</v>
      </c>
      <c r="D23" s="187" t="s">
        <v>339</v>
      </c>
      <c r="E23" s="187" t="s">
        <v>339</v>
      </c>
      <c r="F23" s="187" t="s">
        <v>339</v>
      </c>
      <c r="G23" s="187" t="s">
        <v>339</v>
      </c>
      <c r="H23" s="187" t="s">
        <v>339</v>
      </c>
      <c r="I23" s="103">
        <v>0</v>
      </c>
      <c r="J23" s="187" t="s">
        <v>339</v>
      </c>
      <c r="K23" s="187" t="s">
        <v>339</v>
      </c>
      <c r="L23" s="405">
        <f>I23</f>
        <v>0</v>
      </c>
      <c r="M23" s="853"/>
      <c r="N23" s="281">
        <f>L23*1/M3</f>
        <v>0</v>
      </c>
    </row>
    <row r="24" spans="1:14" ht="15.75" customHeight="1" x14ac:dyDescent="0.25">
      <c r="A24" s="793">
        <v>11</v>
      </c>
      <c r="B24" s="791" t="s">
        <v>312</v>
      </c>
      <c r="C24" s="855" t="s">
        <v>72</v>
      </c>
      <c r="D24" s="694" t="s">
        <v>339</v>
      </c>
      <c r="E24" s="694" t="s">
        <v>339</v>
      </c>
      <c r="F24" s="694" t="s">
        <v>339</v>
      </c>
      <c r="G24" s="694" t="s">
        <v>339</v>
      </c>
      <c r="H24" s="694" t="s">
        <v>339</v>
      </c>
      <c r="I24" s="610">
        <v>0</v>
      </c>
      <c r="J24" s="694" t="s">
        <v>339</v>
      </c>
      <c r="K24" s="694" t="s">
        <v>339</v>
      </c>
      <c r="L24" s="848">
        <f>I24</f>
        <v>0</v>
      </c>
      <c r="M24" s="853"/>
      <c r="N24" s="850">
        <f>L24*1/M3</f>
        <v>0</v>
      </c>
    </row>
    <row r="25" spans="1:14" ht="16.5" customHeight="1" thickBot="1" x14ac:dyDescent="0.3">
      <c r="A25" s="794"/>
      <c r="B25" s="792"/>
      <c r="C25" s="855"/>
      <c r="D25" s="715"/>
      <c r="E25" s="715"/>
      <c r="F25" s="715"/>
      <c r="G25" s="715"/>
      <c r="H25" s="715"/>
      <c r="I25" s="612"/>
      <c r="J25" s="715"/>
      <c r="K25" s="715"/>
      <c r="L25" s="849"/>
      <c r="M25" s="853"/>
      <c r="N25" s="850"/>
    </row>
    <row r="26" spans="1:14" ht="30" x14ac:dyDescent="0.25">
      <c r="A26" s="267">
        <v>12</v>
      </c>
      <c r="B26" s="221" t="s">
        <v>314</v>
      </c>
      <c r="C26" s="404" t="s">
        <v>72</v>
      </c>
      <c r="D26" s="187" t="s">
        <v>339</v>
      </c>
      <c r="E26" s="187" t="s">
        <v>339</v>
      </c>
      <c r="F26" s="187" t="s">
        <v>339</v>
      </c>
      <c r="G26" s="187" t="s">
        <v>339</v>
      </c>
      <c r="H26" s="187" t="s">
        <v>339</v>
      </c>
      <c r="I26" s="103">
        <v>0</v>
      </c>
      <c r="J26" s="187" t="s">
        <v>339</v>
      </c>
      <c r="K26" s="187" t="s">
        <v>339</v>
      </c>
      <c r="L26" s="405">
        <f>I26</f>
        <v>0</v>
      </c>
      <c r="M26" s="853"/>
      <c r="N26" s="281">
        <f>L26*1/M3</f>
        <v>0</v>
      </c>
    </row>
    <row r="27" spans="1:14" ht="94.5" x14ac:dyDescent="0.25">
      <c r="A27" s="851">
        <v>13</v>
      </c>
      <c r="B27" s="539" t="s">
        <v>311</v>
      </c>
      <c r="C27" s="856" t="s">
        <v>72</v>
      </c>
      <c r="D27" s="577" t="s">
        <v>72</v>
      </c>
      <c r="E27" s="8" t="s">
        <v>73</v>
      </c>
      <c r="F27" s="9" t="s">
        <v>74</v>
      </c>
      <c r="G27" s="19" t="s">
        <v>277</v>
      </c>
      <c r="H27" s="103">
        <v>0</v>
      </c>
      <c r="I27" s="103">
        <v>0</v>
      </c>
      <c r="J27" s="182" t="s">
        <v>339</v>
      </c>
      <c r="K27" s="183" t="s">
        <v>287</v>
      </c>
      <c r="L27" s="405">
        <f>I27</f>
        <v>0</v>
      </c>
      <c r="M27" s="853"/>
      <c r="N27" s="281">
        <f>L27*1/M3</f>
        <v>0</v>
      </c>
    </row>
    <row r="28" spans="1:14" ht="110.25" x14ac:dyDescent="0.25">
      <c r="A28" s="851"/>
      <c r="B28" s="539"/>
      <c r="C28" s="856"/>
      <c r="D28" s="577"/>
      <c r="E28" s="8" t="s">
        <v>73</v>
      </c>
      <c r="F28" s="9" t="s">
        <v>74</v>
      </c>
      <c r="G28" s="19" t="s">
        <v>278</v>
      </c>
      <c r="H28" s="103">
        <v>0</v>
      </c>
      <c r="I28" s="103">
        <v>0</v>
      </c>
      <c r="J28" s="182" t="s">
        <v>339</v>
      </c>
      <c r="K28" s="183" t="s">
        <v>288</v>
      </c>
      <c r="L28" s="405">
        <f>I28</f>
        <v>0</v>
      </c>
      <c r="M28" s="854"/>
      <c r="N28" s="281">
        <f>L28*1/M3</f>
        <v>0</v>
      </c>
    </row>
    <row r="31" spans="1:14" x14ac:dyDescent="0.25">
      <c r="E31" s="668" t="s">
        <v>316</v>
      </c>
      <c r="F31" s="668"/>
    </row>
    <row r="32" spans="1:14" x14ac:dyDescent="0.25">
      <c r="E32" s="668"/>
      <c r="F32" s="668"/>
    </row>
    <row r="33" spans="5:6" ht="21" x14ac:dyDescent="0.35">
      <c r="E33" s="177">
        <v>0</v>
      </c>
      <c r="F33" s="176"/>
    </row>
    <row r="34" spans="5:6" ht="21" x14ac:dyDescent="0.35">
      <c r="E34" s="178" t="s">
        <v>317</v>
      </c>
      <c r="F34" s="180"/>
    </row>
    <row r="35" spans="5:6" ht="21" x14ac:dyDescent="0.35">
      <c r="E35" s="178" t="s">
        <v>318</v>
      </c>
      <c r="F35" s="179"/>
    </row>
    <row r="36" spans="5:6" ht="21" x14ac:dyDescent="0.35">
      <c r="E36" s="178" t="s">
        <v>319</v>
      </c>
      <c r="F36" s="181"/>
    </row>
  </sheetData>
  <mergeCells count="72">
    <mergeCell ref="D27:D28"/>
    <mergeCell ref="A1:N1"/>
    <mergeCell ref="A6:A7"/>
    <mergeCell ref="B6:B7"/>
    <mergeCell ref="A9:A10"/>
    <mergeCell ref="B9:B10"/>
    <mergeCell ref="A12:A16"/>
    <mergeCell ref="B12:B16"/>
    <mergeCell ref="C6:C7"/>
    <mergeCell ref="D6:D7"/>
    <mergeCell ref="E6:E7"/>
    <mergeCell ref="A17:A22"/>
    <mergeCell ref="B17:B22"/>
    <mergeCell ref="A24:A25"/>
    <mergeCell ref="B24:B25"/>
    <mergeCell ref="C27:C28"/>
    <mergeCell ref="L6:L7"/>
    <mergeCell ref="N6:N7"/>
    <mergeCell ref="C9:C10"/>
    <mergeCell ref="D9:D10"/>
    <mergeCell ref="E9:E10"/>
    <mergeCell ref="F9:F10"/>
    <mergeCell ref="G9:G10"/>
    <mergeCell ref="H9:H10"/>
    <mergeCell ref="I9:I10"/>
    <mergeCell ref="F6:F7"/>
    <mergeCell ref="G6:G7"/>
    <mergeCell ref="H6:H7"/>
    <mergeCell ref="I6:I7"/>
    <mergeCell ref="J6:J7"/>
    <mergeCell ref="K6:K7"/>
    <mergeCell ref="C12:C16"/>
    <mergeCell ref="D12:D16"/>
    <mergeCell ref="E12:E16"/>
    <mergeCell ref="F12:F16"/>
    <mergeCell ref="G12:G16"/>
    <mergeCell ref="L12:L16"/>
    <mergeCell ref="J9:J10"/>
    <mergeCell ref="K9:K10"/>
    <mergeCell ref="L9:L10"/>
    <mergeCell ref="N9:N10"/>
    <mergeCell ref="K17:K22"/>
    <mergeCell ref="H12:H16"/>
    <mergeCell ref="I12:I16"/>
    <mergeCell ref="J12:J16"/>
    <mergeCell ref="K12:K16"/>
    <mergeCell ref="F17:F22"/>
    <mergeCell ref="G17:G22"/>
    <mergeCell ref="H17:H22"/>
    <mergeCell ref="I17:I22"/>
    <mergeCell ref="J17:J22"/>
    <mergeCell ref="A27:A28"/>
    <mergeCell ref="B27:B28"/>
    <mergeCell ref="M3:M28"/>
    <mergeCell ref="L17:L22"/>
    <mergeCell ref="N17:N22"/>
    <mergeCell ref="C24:C25"/>
    <mergeCell ref="D24:D25"/>
    <mergeCell ref="E24:E25"/>
    <mergeCell ref="F24:F25"/>
    <mergeCell ref="G24:G25"/>
    <mergeCell ref="H24:H25"/>
    <mergeCell ref="I24:I25"/>
    <mergeCell ref="N12:N16"/>
    <mergeCell ref="C17:C22"/>
    <mergeCell ref="D17:D22"/>
    <mergeCell ref="E17:E22"/>
    <mergeCell ref="E31:F32"/>
    <mergeCell ref="J24:J25"/>
    <mergeCell ref="K24:K25"/>
    <mergeCell ref="L24:L25"/>
    <mergeCell ref="N24:N25"/>
  </mergeCells>
  <dataValidations disablePrompts="1" count="2">
    <dataValidation type="list" allowBlank="1" showInputMessage="1" showErrorMessage="1" errorTitle="DETENTE" error="NO INGRESAR OTROS TIPOS DE DATOS" sqref="D5 D27">
      <formula1>INDIRECT(C5)</formula1>
    </dataValidation>
    <dataValidation allowBlank="1" showInputMessage="1" showErrorMessage="1" errorTitle="DETENTE" error="NO INGRESAR OTROS TIPOS DE DATOS" sqref="G5 G27:G28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30"/>
  <sheetViews>
    <sheetView topLeftCell="A13" zoomScale="60" zoomScaleNormal="60" workbookViewId="0">
      <selection activeCell="M24" sqref="M24"/>
    </sheetView>
  </sheetViews>
  <sheetFormatPr baseColWidth="10" defaultRowHeight="15" x14ac:dyDescent="0.25"/>
  <cols>
    <col min="1" max="1" width="5.28515625" customWidth="1"/>
    <col min="2" max="2" width="19.42578125" customWidth="1"/>
    <col min="3" max="3" width="18.7109375" customWidth="1"/>
    <col min="5" max="5" width="17.42578125" customWidth="1"/>
    <col min="6" max="6" width="17.7109375" customWidth="1"/>
    <col min="7" max="7" width="18.28515625" customWidth="1"/>
    <col min="8" max="8" width="25.7109375" customWidth="1"/>
    <col min="9" max="9" width="22.28515625" customWidth="1"/>
    <col min="10" max="10" width="18.28515625" customWidth="1"/>
    <col min="11" max="11" width="17.7109375" customWidth="1"/>
    <col min="12" max="12" width="47.7109375" bestFit="1" customWidth="1"/>
    <col min="13" max="13" width="66.5703125" bestFit="1" customWidth="1"/>
    <col min="14" max="14" width="58.42578125" bestFit="1" customWidth="1"/>
  </cols>
  <sheetData>
    <row r="1" spans="1:14" ht="84.75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ht="90" customHeight="1" x14ac:dyDescent="0.25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540</v>
      </c>
    </row>
    <row r="3" spans="1:14" ht="30" customHeight="1" x14ac:dyDescent="0.25">
      <c r="A3" s="437">
        <v>1</v>
      </c>
      <c r="B3" s="437" t="s">
        <v>293</v>
      </c>
      <c r="C3" s="408" t="s">
        <v>260</v>
      </c>
      <c r="D3" s="403" t="s">
        <v>339</v>
      </c>
      <c r="E3" s="403" t="s">
        <v>339</v>
      </c>
      <c r="F3" s="403" t="s">
        <v>339</v>
      </c>
      <c r="G3" s="403" t="s">
        <v>339</v>
      </c>
      <c r="H3" s="403" t="s">
        <v>339</v>
      </c>
      <c r="I3" s="406">
        <v>0</v>
      </c>
      <c r="J3" s="403"/>
      <c r="K3" s="403" t="s">
        <v>339</v>
      </c>
      <c r="L3" s="439">
        <v>0</v>
      </c>
      <c r="M3" s="860">
        <f>L3+L4+L5+L6+L8+L9+L11+L12+L13+L14+L15+L18+L22</f>
        <v>2245217.38</v>
      </c>
      <c r="N3" s="436">
        <f>L3*1/M3</f>
        <v>0</v>
      </c>
    </row>
    <row r="4" spans="1:14" ht="30" customHeight="1" x14ac:dyDescent="0.25">
      <c r="A4" s="437">
        <v>2</v>
      </c>
      <c r="B4" s="437" t="s">
        <v>294</v>
      </c>
      <c r="C4" s="408" t="s">
        <v>260</v>
      </c>
      <c r="D4" s="403" t="s">
        <v>339</v>
      </c>
      <c r="E4" s="403" t="s">
        <v>339</v>
      </c>
      <c r="F4" s="403" t="s">
        <v>339</v>
      </c>
      <c r="G4" s="403" t="s">
        <v>339</v>
      </c>
      <c r="H4" s="403" t="s">
        <v>339</v>
      </c>
      <c r="I4" s="406">
        <v>0</v>
      </c>
      <c r="J4" s="403"/>
      <c r="K4" s="403" t="s">
        <v>339</v>
      </c>
      <c r="L4" s="439">
        <v>0</v>
      </c>
      <c r="M4" s="860"/>
      <c r="N4" s="436">
        <f>L4*1/M3</f>
        <v>0</v>
      </c>
    </row>
    <row r="5" spans="1:14" ht="30" customHeight="1" x14ac:dyDescent="0.25">
      <c r="A5" s="437">
        <v>3</v>
      </c>
      <c r="B5" s="425" t="s">
        <v>295</v>
      </c>
      <c r="C5" s="408" t="s">
        <v>260</v>
      </c>
      <c r="D5" s="403" t="s">
        <v>339</v>
      </c>
      <c r="E5" s="403" t="s">
        <v>339</v>
      </c>
      <c r="F5" s="403" t="s">
        <v>339</v>
      </c>
      <c r="G5" s="403" t="s">
        <v>339</v>
      </c>
      <c r="H5" s="403" t="s">
        <v>339</v>
      </c>
      <c r="I5" s="406">
        <v>0</v>
      </c>
      <c r="J5" s="403"/>
      <c r="K5" s="403" t="s">
        <v>339</v>
      </c>
      <c r="L5" s="439">
        <v>0</v>
      </c>
      <c r="M5" s="860"/>
      <c r="N5" s="436">
        <f>L5*1/M3</f>
        <v>0</v>
      </c>
    </row>
    <row r="6" spans="1:14" ht="15" customHeight="1" x14ac:dyDescent="0.25">
      <c r="A6" s="851">
        <v>4</v>
      </c>
      <c r="B6" s="539" t="s">
        <v>329</v>
      </c>
      <c r="C6" s="858" t="s">
        <v>260</v>
      </c>
      <c r="D6" s="675" t="s">
        <v>339</v>
      </c>
      <c r="E6" s="675" t="s">
        <v>339</v>
      </c>
      <c r="F6" s="675" t="s">
        <v>339</v>
      </c>
      <c r="G6" s="675" t="s">
        <v>339</v>
      </c>
      <c r="H6" s="675" t="s">
        <v>339</v>
      </c>
      <c r="I6" s="859">
        <v>0</v>
      </c>
      <c r="J6" s="675"/>
      <c r="K6" s="675" t="s">
        <v>339</v>
      </c>
      <c r="L6" s="671">
        <v>0</v>
      </c>
      <c r="M6" s="860"/>
      <c r="N6" s="850">
        <f>L6*1/M3</f>
        <v>0</v>
      </c>
    </row>
    <row r="7" spans="1:14" ht="15" customHeight="1" x14ac:dyDescent="0.25">
      <c r="A7" s="851"/>
      <c r="B7" s="539"/>
      <c r="C7" s="858"/>
      <c r="D7" s="675"/>
      <c r="E7" s="675"/>
      <c r="F7" s="675"/>
      <c r="G7" s="675"/>
      <c r="H7" s="675"/>
      <c r="I7" s="859"/>
      <c r="J7" s="675"/>
      <c r="K7" s="675"/>
      <c r="L7" s="671"/>
      <c r="M7" s="860"/>
      <c r="N7" s="850"/>
    </row>
    <row r="8" spans="1:14" ht="30" customHeight="1" x14ac:dyDescent="0.25">
      <c r="A8" s="437">
        <v>5</v>
      </c>
      <c r="B8" s="425" t="s">
        <v>297</v>
      </c>
      <c r="C8" s="408" t="s">
        <v>544</v>
      </c>
      <c r="D8" s="403" t="s">
        <v>339</v>
      </c>
      <c r="E8" s="403" t="s">
        <v>339</v>
      </c>
      <c r="F8" s="403" t="s">
        <v>339</v>
      </c>
      <c r="G8" s="403" t="s">
        <v>339</v>
      </c>
      <c r="H8" s="403" t="s">
        <v>339</v>
      </c>
      <c r="I8" s="406">
        <v>0</v>
      </c>
      <c r="J8" s="403"/>
      <c r="K8" s="403" t="s">
        <v>339</v>
      </c>
      <c r="L8" s="439">
        <v>0</v>
      </c>
      <c r="M8" s="860"/>
      <c r="N8" s="436">
        <f>L8*1/M3</f>
        <v>0</v>
      </c>
    </row>
    <row r="9" spans="1:14" ht="15" customHeight="1" x14ac:dyDescent="0.25">
      <c r="A9" s="851">
        <v>6</v>
      </c>
      <c r="B9" s="539" t="s">
        <v>298</v>
      </c>
      <c r="C9" s="858" t="s">
        <v>260</v>
      </c>
      <c r="D9" s="675" t="s">
        <v>339</v>
      </c>
      <c r="E9" s="675" t="s">
        <v>339</v>
      </c>
      <c r="F9" s="675" t="s">
        <v>339</v>
      </c>
      <c r="G9" s="675" t="s">
        <v>339</v>
      </c>
      <c r="H9" s="675" t="s">
        <v>339</v>
      </c>
      <c r="I9" s="859">
        <v>0</v>
      </c>
      <c r="J9" s="675"/>
      <c r="K9" s="675" t="s">
        <v>339</v>
      </c>
      <c r="L9" s="671">
        <v>0</v>
      </c>
      <c r="M9" s="860"/>
      <c r="N9" s="850">
        <f>L9*1/M3</f>
        <v>0</v>
      </c>
    </row>
    <row r="10" spans="1:14" ht="15" customHeight="1" x14ac:dyDescent="0.25">
      <c r="A10" s="851"/>
      <c r="B10" s="539"/>
      <c r="C10" s="858"/>
      <c r="D10" s="675"/>
      <c r="E10" s="675"/>
      <c r="F10" s="675"/>
      <c r="G10" s="675"/>
      <c r="H10" s="675"/>
      <c r="I10" s="859"/>
      <c r="J10" s="675"/>
      <c r="K10" s="675"/>
      <c r="L10" s="671"/>
      <c r="M10" s="860"/>
      <c r="N10" s="850"/>
    </row>
    <row r="11" spans="1:14" ht="30" customHeight="1" x14ac:dyDescent="0.25">
      <c r="A11" s="437">
        <v>7</v>
      </c>
      <c r="B11" s="425" t="s">
        <v>299</v>
      </c>
      <c r="C11" s="408" t="s">
        <v>260</v>
      </c>
      <c r="D11" s="403" t="s">
        <v>339</v>
      </c>
      <c r="E11" s="403" t="s">
        <v>339</v>
      </c>
      <c r="F11" s="403" t="s">
        <v>339</v>
      </c>
      <c r="G11" s="403" t="s">
        <v>339</v>
      </c>
      <c r="H11" s="403" t="s">
        <v>339</v>
      </c>
      <c r="I11" s="406">
        <v>0</v>
      </c>
      <c r="J11" s="403"/>
      <c r="K11" s="403" t="s">
        <v>339</v>
      </c>
      <c r="L11" s="439">
        <v>0</v>
      </c>
      <c r="M11" s="860"/>
      <c r="N11" s="436">
        <f>L11*1/M3</f>
        <v>0</v>
      </c>
    </row>
    <row r="12" spans="1:14" ht="94.5" x14ac:dyDescent="0.25">
      <c r="A12" s="437">
        <v>8</v>
      </c>
      <c r="B12" s="425" t="s">
        <v>300</v>
      </c>
      <c r="C12" s="438" t="s">
        <v>212</v>
      </c>
      <c r="D12" s="431" t="s">
        <v>213</v>
      </c>
      <c r="E12" s="428" t="s">
        <v>243</v>
      </c>
      <c r="F12" s="428" t="s">
        <v>244</v>
      </c>
      <c r="G12" s="434" t="s">
        <v>214</v>
      </c>
      <c r="H12" s="29">
        <v>12000</v>
      </c>
      <c r="I12" s="29">
        <v>12000</v>
      </c>
      <c r="J12" s="195">
        <f>I12*1/H12</f>
        <v>1</v>
      </c>
      <c r="K12" s="66" t="s">
        <v>215</v>
      </c>
      <c r="L12" s="433">
        <v>12000</v>
      </c>
      <c r="M12" s="860"/>
      <c r="N12" s="410">
        <f>L12*1/M3</f>
        <v>5.3446940625410623E-3</v>
      </c>
    </row>
    <row r="13" spans="1:14" ht="39" customHeight="1" x14ac:dyDescent="0.25">
      <c r="A13" s="437">
        <v>9</v>
      </c>
      <c r="B13" s="425" t="s">
        <v>301</v>
      </c>
      <c r="C13" s="408" t="s">
        <v>260</v>
      </c>
      <c r="D13" s="403" t="s">
        <v>339</v>
      </c>
      <c r="E13" s="403" t="s">
        <v>339</v>
      </c>
      <c r="F13" s="403" t="s">
        <v>339</v>
      </c>
      <c r="G13" s="403" t="s">
        <v>339</v>
      </c>
      <c r="H13" s="403" t="s">
        <v>339</v>
      </c>
      <c r="I13" s="406">
        <v>0</v>
      </c>
      <c r="J13" s="403" t="s">
        <v>339</v>
      </c>
      <c r="K13" s="403" t="s">
        <v>339</v>
      </c>
      <c r="L13" s="439">
        <v>0</v>
      </c>
      <c r="M13" s="860"/>
      <c r="N13" s="436">
        <f>L13*1/M3</f>
        <v>0</v>
      </c>
    </row>
    <row r="14" spans="1:14" ht="63" x14ac:dyDescent="0.25">
      <c r="A14" s="437">
        <v>10</v>
      </c>
      <c r="B14" s="425" t="s">
        <v>331</v>
      </c>
      <c r="C14" s="117" t="s">
        <v>260</v>
      </c>
      <c r="D14" s="426" t="s">
        <v>253</v>
      </c>
      <c r="E14" s="429" t="s">
        <v>256</v>
      </c>
      <c r="F14" s="426" t="s">
        <v>257</v>
      </c>
      <c r="G14" s="40" t="s">
        <v>309</v>
      </c>
      <c r="H14" s="52">
        <v>54818</v>
      </c>
      <c r="I14" s="52">
        <v>51251</v>
      </c>
      <c r="J14" s="21">
        <f t="shared" ref="J14:J17" si="0">(I14*1/H14)</f>
        <v>0.93493013243825018</v>
      </c>
      <c r="K14" s="116" t="s">
        <v>310</v>
      </c>
      <c r="L14" s="409">
        <v>51251</v>
      </c>
      <c r="M14" s="860"/>
      <c r="N14" s="410">
        <f>L14*1/M3</f>
        <v>2.2826742949941001E-2</v>
      </c>
    </row>
    <row r="15" spans="1:14" ht="94.5" x14ac:dyDescent="0.25">
      <c r="A15" s="851">
        <v>11</v>
      </c>
      <c r="B15" s="539" t="s">
        <v>312</v>
      </c>
      <c r="C15" s="863" t="s">
        <v>260</v>
      </c>
      <c r="D15" s="19" t="s">
        <v>213</v>
      </c>
      <c r="E15" s="428" t="s">
        <v>243</v>
      </c>
      <c r="F15" s="428" t="s">
        <v>244</v>
      </c>
      <c r="G15" s="19" t="s">
        <v>262</v>
      </c>
      <c r="H15" s="440">
        <v>10000</v>
      </c>
      <c r="I15" s="440">
        <v>10000</v>
      </c>
      <c r="J15" s="102">
        <f t="shared" si="0"/>
        <v>1</v>
      </c>
      <c r="K15" s="426" t="s">
        <v>322</v>
      </c>
      <c r="L15" s="857">
        <f>I15+I16+I17</f>
        <v>1165609</v>
      </c>
      <c r="M15" s="860"/>
      <c r="N15" s="674">
        <f>L15*1/M3</f>
        <v>0.51915195846203543</v>
      </c>
    </row>
    <row r="16" spans="1:14" ht="31.5" customHeight="1" x14ac:dyDescent="0.25">
      <c r="A16" s="851"/>
      <c r="B16" s="539"/>
      <c r="C16" s="863"/>
      <c r="D16" s="19"/>
      <c r="E16" s="43" t="s">
        <v>256</v>
      </c>
      <c r="F16" s="425" t="s">
        <v>257</v>
      </c>
      <c r="G16" s="19" t="s">
        <v>273</v>
      </c>
      <c r="H16" s="440">
        <v>491722</v>
      </c>
      <c r="I16" s="440">
        <v>478568</v>
      </c>
      <c r="J16" s="102">
        <f t="shared" si="0"/>
        <v>0.97324911230329336</v>
      </c>
      <c r="K16" s="426" t="s">
        <v>323</v>
      </c>
      <c r="L16" s="849"/>
      <c r="M16" s="860"/>
      <c r="N16" s="674"/>
    </row>
    <row r="17" spans="1:14" ht="126" x14ac:dyDescent="0.25">
      <c r="A17" s="851"/>
      <c r="B17" s="539"/>
      <c r="C17" s="863"/>
      <c r="D17" s="19"/>
      <c r="E17" s="43"/>
      <c r="F17" s="425"/>
      <c r="G17" s="189" t="s">
        <v>272</v>
      </c>
      <c r="H17" s="22">
        <v>803645</v>
      </c>
      <c r="I17" s="22">
        <v>677041</v>
      </c>
      <c r="J17" s="190">
        <f t="shared" si="0"/>
        <v>0.8424627789633482</v>
      </c>
      <c r="K17" s="426"/>
      <c r="L17" s="849"/>
      <c r="M17" s="860"/>
      <c r="N17" s="674"/>
    </row>
    <row r="18" spans="1:14" ht="141.75" x14ac:dyDescent="0.25">
      <c r="A18" s="851">
        <v>12</v>
      </c>
      <c r="B18" s="539" t="s">
        <v>543</v>
      </c>
      <c r="C18" s="863" t="s">
        <v>212</v>
      </c>
      <c r="D18" s="540" t="s">
        <v>245</v>
      </c>
      <c r="E18" s="599" t="s">
        <v>256</v>
      </c>
      <c r="F18" s="539" t="s">
        <v>257</v>
      </c>
      <c r="G18" s="39" t="s">
        <v>246</v>
      </c>
      <c r="H18" s="440">
        <v>367177</v>
      </c>
      <c r="I18" s="440">
        <v>350616</v>
      </c>
      <c r="J18" s="101">
        <f>(I18*1/H18)</f>
        <v>0.95489641235698319</v>
      </c>
      <c r="K18" s="93" t="s">
        <v>250</v>
      </c>
      <c r="L18" s="857">
        <f>I18+I19+I20+I21</f>
        <v>1012300</v>
      </c>
      <c r="M18" s="860"/>
      <c r="N18" s="674">
        <f>L18*1/M3</f>
        <v>0.45086948329252646</v>
      </c>
    </row>
    <row r="19" spans="1:14" ht="126" x14ac:dyDescent="0.25">
      <c r="A19" s="851"/>
      <c r="B19" s="539"/>
      <c r="C19" s="863"/>
      <c r="D19" s="540"/>
      <c r="E19" s="540"/>
      <c r="F19" s="539"/>
      <c r="G19" s="39" t="s">
        <v>247</v>
      </c>
      <c r="H19" s="440">
        <v>180000</v>
      </c>
      <c r="I19" s="440">
        <v>177233</v>
      </c>
      <c r="J19" s="101">
        <f t="shared" ref="J19:J21" si="1">(I19*1/H19)</f>
        <v>0.98462777777777777</v>
      </c>
      <c r="K19" s="93" t="s">
        <v>250</v>
      </c>
      <c r="L19" s="849"/>
      <c r="M19" s="860"/>
      <c r="N19" s="674"/>
    </row>
    <row r="20" spans="1:14" ht="157.5" x14ac:dyDescent="0.25">
      <c r="A20" s="851"/>
      <c r="B20" s="539"/>
      <c r="C20" s="863"/>
      <c r="D20" s="540"/>
      <c r="E20" s="540"/>
      <c r="F20" s="539"/>
      <c r="G20" s="39" t="s">
        <v>248</v>
      </c>
      <c r="H20" s="440">
        <v>418842</v>
      </c>
      <c r="I20" s="440">
        <v>273968</v>
      </c>
      <c r="J20" s="101">
        <f t="shared" si="1"/>
        <v>0.65410823174371246</v>
      </c>
      <c r="K20" s="93" t="s">
        <v>250</v>
      </c>
      <c r="L20" s="849"/>
      <c r="M20" s="860"/>
      <c r="N20" s="674"/>
    </row>
    <row r="21" spans="1:14" ht="47.25" customHeight="1" x14ac:dyDescent="0.25">
      <c r="A21" s="851"/>
      <c r="B21" s="539"/>
      <c r="C21" s="863"/>
      <c r="D21" s="426" t="s">
        <v>253</v>
      </c>
      <c r="E21" s="540"/>
      <c r="F21" s="539"/>
      <c r="G21" s="39" t="s">
        <v>254</v>
      </c>
      <c r="H21" s="440">
        <v>210483</v>
      </c>
      <c r="I21" s="440">
        <v>210483</v>
      </c>
      <c r="J21" s="101">
        <f t="shared" si="1"/>
        <v>1</v>
      </c>
      <c r="K21" s="93"/>
      <c r="L21" s="849"/>
      <c r="M21" s="860"/>
      <c r="N21" s="674"/>
    </row>
    <row r="22" spans="1:14" ht="126" x14ac:dyDescent="0.25">
      <c r="A22" s="675">
        <v>13</v>
      </c>
      <c r="B22" s="675" t="s">
        <v>311</v>
      </c>
      <c r="C22" s="660" t="s">
        <v>260</v>
      </c>
      <c r="D22" s="577" t="s">
        <v>14</v>
      </c>
      <c r="E22" s="540" t="s">
        <v>257</v>
      </c>
      <c r="F22" s="577" t="s">
        <v>273</v>
      </c>
      <c r="G22" s="427" t="s">
        <v>281</v>
      </c>
      <c r="H22" s="440">
        <v>2611.38</v>
      </c>
      <c r="I22" s="440">
        <v>2611.38</v>
      </c>
      <c r="J22" s="432">
        <f>I22*1/H22</f>
        <v>1</v>
      </c>
      <c r="K22" s="428" t="s">
        <v>556</v>
      </c>
      <c r="L22" s="848">
        <f>I22+I23</f>
        <v>4057.38</v>
      </c>
      <c r="M22" s="860"/>
      <c r="N22" s="861">
        <f>L22*1/M3</f>
        <v>1.8071212329560714E-3</v>
      </c>
    </row>
    <row r="23" spans="1:14" ht="362.25" x14ac:dyDescent="0.25">
      <c r="A23" s="675"/>
      <c r="B23" s="675"/>
      <c r="C23" s="660"/>
      <c r="D23" s="577"/>
      <c r="E23" s="540"/>
      <c r="F23" s="577"/>
      <c r="G23" s="427" t="s">
        <v>559</v>
      </c>
      <c r="H23" s="440">
        <v>1446</v>
      </c>
      <c r="I23" s="440">
        <v>1446</v>
      </c>
      <c r="J23" s="432">
        <f>I23*1/H23</f>
        <v>1</v>
      </c>
      <c r="K23" s="428" t="s">
        <v>562</v>
      </c>
      <c r="L23" s="848"/>
      <c r="M23" s="860"/>
      <c r="N23" s="862"/>
    </row>
    <row r="25" spans="1:14" x14ac:dyDescent="0.25">
      <c r="E25" s="668" t="s">
        <v>316</v>
      </c>
      <c r="F25" s="668"/>
    </row>
    <row r="26" spans="1:14" x14ac:dyDescent="0.25">
      <c r="E26" s="668"/>
      <c r="F26" s="668"/>
    </row>
    <row r="27" spans="1:14" ht="21" x14ac:dyDescent="0.35">
      <c r="E27" s="177">
        <v>0</v>
      </c>
      <c r="F27" s="176"/>
    </row>
    <row r="28" spans="1:14" ht="21" x14ac:dyDescent="0.35">
      <c r="E28" s="178" t="s">
        <v>317</v>
      </c>
      <c r="F28" s="180"/>
    </row>
    <row r="29" spans="1:14" ht="21" x14ac:dyDescent="0.35">
      <c r="E29" s="178" t="s">
        <v>318</v>
      </c>
      <c r="F29" s="179"/>
    </row>
    <row r="30" spans="1:14" ht="21" x14ac:dyDescent="0.35">
      <c r="E30" s="178" t="s">
        <v>319</v>
      </c>
      <c r="F30" s="181"/>
    </row>
  </sheetData>
  <mergeCells count="50">
    <mergeCell ref="E22:E23"/>
    <mergeCell ref="A1:N1"/>
    <mergeCell ref="A6:A7"/>
    <mergeCell ref="B6:B7"/>
    <mergeCell ref="A9:A10"/>
    <mergeCell ref="B9:B10"/>
    <mergeCell ref="G9:G10"/>
    <mergeCell ref="H9:H10"/>
    <mergeCell ref="I9:I10"/>
    <mergeCell ref="M3:M23"/>
    <mergeCell ref="N22:N23"/>
    <mergeCell ref="C15:C17"/>
    <mergeCell ref="C18:C21"/>
    <mergeCell ref="A22:A23"/>
    <mergeCell ref="B22:B23"/>
    <mergeCell ref="C22:C23"/>
    <mergeCell ref="D22:D23"/>
    <mergeCell ref="J6:J7"/>
    <mergeCell ref="D18:D20"/>
    <mergeCell ref="E18:E21"/>
    <mergeCell ref="F18:F21"/>
    <mergeCell ref="A15:A17"/>
    <mergeCell ref="B15:B17"/>
    <mergeCell ref="B18:B21"/>
    <mergeCell ref="A18:A21"/>
    <mergeCell ref="C9:C10"/>
    <mergeCell ref="D9:D10"/>
    <mergeCell ref="E9:E10"/>
    <mergeCell ref="F9:F10"/>
    <mergeCell ref="C6:C7"/>
    <mergeCell ref="D6:D7"/>
    <mergeCell ref="E6:E7"/>
    <mergeCell ref="F6:F7"/>
    <mergeCell ref="G6:G7"/>
    <mergeCell ref="N15:N17"/>
    <mergeCell ref="N18:N21"/>
    <mergeCell ref="E25:F26"/>
    <mergeCell ref="N6:N7"/>
    <mergeCell ref="L9:L10"/>
    <mergeCell ref="N9:N10"/>
    <mergeCell ref="L15:L17"/>
    <mergeCell ref="K6:K7"/>
    <mergeCell ref="F22:F23"/>
    <mergeCell ref="L22:L23"/>
    <mergeCell ref="L6:L7"/>
    <mergeCell ref="L18:L21"/>
    <mergeCell ref="J9:J10"/>
    <mergeCell ref="K9:K10"/>
    <mergeCell ref="H6:H7"/>
    <mergeCell ref="I6:I7"/>
  </mergeCells>
  <dataValidations count="2">
    <dataValidation type="list" allowBlank="1" showInputMessage="1" showErrorMessage="1" errorTitle="DETENTE" error="NO INGRESAR OTROS TIPOS DE DATOS" sqref="D15:D18 D22">
      <formula1>INDIRECT(C15)</formula1>
    </dataValidation>
    <dataValidation allowBlank="1" showInputMessage="1" showErrorMessage="1" errorTitle="DETENTE" error="NO INGRESAR OTROS TIPOS DE DATOS" sqref="G15:G18 F22:G22"/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7" zoomScale="80" zoomScaleNormal="80" workbookViewId="0">
      <selection activeCell="F22" sqref="F22:G27"/>
    </sheetView>
  </sheetViews>
  <sheetFormatPr baseColWidth="10" defaultRowHeight="15" x14ac:dyDescent="0.25"/>
  <cols>
    <col min="1" max="1" width="8.28515625" customWidth="1"/>
    <col min="2" max="2" width="21.28515625" customWidth="1"/>
    <col min="3" max="3" width="22.28515625" customWidth="1"/>
    <col min="4" max="4" width="20" customWidth="1"/>
    <col min="5" max="5" width="18.7109375" customWidth="1"/>
    <col min="6" max="6" width="17.28515625" customWidth="1"/>
    <col min="7" max="7" width="17.42578125" customWidth="1"/>
    <col min="8" max="8" width="24" customWidth="1"/>
    <col min="9" max="9" width="24.28515625" customWidth="1"/>
    <col min="10" max="10" width="18.7109375" customWidth="1"/>
    <col min="11" max="11" width="18.140625" customWidth="1"/>
    <col min="12" max="12" width="25.42578125" bestFit="1" customWidth="1"/>
    <col min="13" max="13" width="41.7109375" bestFit="1" customWidth="1"/>
    <col min="14" max="14" width="22.140625" customWidth="1"/>
  </cols>
  <sheetData>
    <row r="1" spans="1:14" ht="22.5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ht="139.5" customHeight="1" thickBot="1" x14ac:dyDescent="0.3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541</v>
      </c>
    </row>
    <row r="3" spans="1:14" ht="27.75" thickBot="1" x14ac:dyDescent="0.3">
      <c r="A3" s="411">
        <v>1</v>
      </c>
      <c r="B3" s="407" t="s">
        <v>293</v>
      </c>
      <c r="C3" s="417" t="s">
        <v>545</v>
      </c>
      <c r="D3" s="187" t="s">
        <v>339</v>
      </c>
      <c r="E3" s="187" t="s">
        <v>339</v>
      </c>
      <c r="F3" s="187" t="s">
        <v>339</v>
      </c>
      <c r="G3" s="187" t="s">
        <v>339</v>
      </c>
      <c r="H3" s="187" t="s">
        <v>339</v>
      </c>
      <c r="I3" s="416">
        <v>0</v>
      </c>
      <c r="J3" s="187" t="s">
        <v>339</v>
      </c>
      <c r="K3" s="187" t="s">
        <v>339</v>
      </c>
      <c r="L3" s="418">
        <v>0</v>
      </c>
      <c r="M3" s="852">
        <f>L3+L4+L5+L7+L8+L9+L10+L15+L16+L17+L18+L19</f>
        <v>134600</v>
      </c>
      <c r="N3" s="281">
        <f>L3*1/M3</f>
        <v>0</v>
      </c>
    </row>
    <row r="4" spans="1:14" ht="27.75" thickBot="1" x14ac:dyDescent="0.3">
      <c r="A4" s="411">
        <v>2</v>
      </c>
      <c r="B4" s="407" t="s">
        <v>338</v>
      </c>
      <c r="C4" s="417" t="s">
        <v>545</v>
      </c>
      <c r="D4" s="187" t="s">
        <v>339</v>
      </c>
      <c r="E4" s="187" t="s">
        <v>339</v>
      </c>
      <c r="F4" s="187" t="s">
        <v>339</v>
      </c>
      <c r="G4" s="187" t="s">
        <v>339</v>
      </c>
      <c r="H4" s="187" t="s">
        <v>339</v>
      </c>
      <c r="I4" s="416">
        <v>0</v>
      </c>
      <c r="J4" s="187" t="s">
        <v>339</v>
      </c>
      <c r="K4" s="187" t="s">
        <v>339</v>
      </c>
      <c r="L4" s="418">
        <v>0</v>
      </c>
      <c r="M4" s="867"/>
      <c r="N4" s="281">
        <f>L4*1/M3</f>
        <v>0</v>
      </c>
    </row>
    <row r="5" spans="1:14" ht="27.75" thickBot="1" x14ac:dyDescent="0.3">
      <c r="A5" s="411">
        <v>3</v>
      </c>
      <c r="B5" s="182" t="s">
        <v>295</v>
      </c>
      <c r="C5" s="417" t="s">
        <v>545</v>
      </c>
      <c r="D5" s="187" t="s">
        <v>339</v>
      </c>
      <c r="E5" s="187" t="s">
        <v>339</v>
      </c>
      <c r="F5" s="187" t="s">
        <v>339</v>
      </c>
      <c r="G5" s="187" t="s">
        <v>339</v>
      </c>
      <c r="H5" s="187" t="s">
        <v>339</v>
      </c>
      <c r="I5" s="416">
        <v>0</v>
      </c>
      <c r="J5" s="187" t="s">
        <v>339</v>
      </c>
      <c r="K5" s="187" t="s">
        <v>339</v>
      </c>
      <c r="L5" s="418">
        <v>0</v>
      </c>
      <c r="M5" s="867"/>
      <c r="N5" s="281">
        <f>L5*1/M3</f>
        <v>0</v>
      </c>
    </row>
    <row r="6" spans="1:14" ht="27.75" thickBot="1" x14ac:dyDescent="0.3">
      <c r="A6" s="412">
        <v>4</v>
      </c>
      <c r="B6" s="182" t="s">
        <v>329</v>
      </c>
      <c r="C6" s="417" t="s">
        <v>545</v>
      </c>
      <c r="D6" s="187" t="s">
        <v>339</v>
      </c>
      <c r="E6" s="187" t="s">
        <v>339</v>
      </c>
      <c r="F6" s="187" t="s">
        <v>339</v>
      </c>
      <c r="G6" s="187" t="s">
        <v>339</v>
      </c>
      <c r="H6" s="187" t="s">
        <v>339</v>
      </c>
      <c r="I6" s="416">
        <v>0</v>
      </c>
      <c r="J6" s="187" t="s">
        <v>339</v>
      </c>
      <c r="K6" s="187" t="s">
        <v>339</v>
      </c>
      <c r="L6" s="418">
        <v>0</v>
      </c>
      <c r="M6" s="867"/>
      <c r="N6" s="281">
        <f>L6*1/M3</f>
        <v>0</v>
      </c>
    </row>
    <row r="7" spans="1:14" ht="27.75" thickBot="1" x14ac:dyDescent="0.3">
      <c r="A7" s="411">
        <v>5</v>
      </c>
      <c r="B7" s="182" t="s">
        <v>297</v>
      </c>
      <c r="C7" s="417" t="s">
        <v>545</v>
      </c>
      <c r="D7" s="187" t="s">
        <v>339</v>
      </c>
      <c r="E7" s="187" t="s">
        <v>339</v>
      </c>
      <c r="F7" s="187" t="s">
        <v>339</v>
      </c>
      <c r="G7" s="187" t="s">
        <v>339</v>
      </c>
      <c r="H7" s="187" t="s">
        <v>339</v>
      </c>
      <c r="I7" s="416">
        <v>0</v>
      </c>
      <c r="J7" s="187" t="s">
        <v>339</v>
      </c>
      <c r="K7" s="187" t="s">
        <v>339</v>
      </c>
      <c r="L7" s="418">
        <v>0</v>
      </c>
      <c r="M7" s="867"/>
      <c r="N7" s="281">
        <f>L7*1/M3</f>
        <v>0</v>
      </c>
    </row>
    <row r="8" spans="1:14" ht="27.75" thickBot="1" x14ac:dyDescent="0.3">
      <c r="A8" s="412">
        <v>6</v>
      </c>
      <c r="B8" s="182" t="s">
        <v>298</v>
      </c>
      <c r="C8" s="417" t="s">
        <v>545</v>
      </c>
      <c r="D8" s="187" t="s">
        <v>339</v>
      </c>
      <c r="E8" s="187" t="s">
        <v>339</v>
      </c>
      <c r="F8" s="187" t="s">
        <v>339</v>
      </c>
      <c r="G8" s="187" t="s">
        <v>339</v>
      </c>
      <c r="H8" s="187" t="s">
        <v>339</v>
      </c>
      <c r="I8" s="416">
        <v>0</v>
      </c>
      <c r="J8" s="187" t="s">
        <v>339</v>
      </c>
      <c r="K8" s="187" t="s">
        <v>339</v>
      </c>
      <c r="L8" s="418">
        <v>0</v>
      </c>
      <c r="M8" s="867"/>
      <c r="N8" s="281">
        <f>L8*1/M3</f>
        <v>0</v>
      </c>
    </row>
    <row r="9" spans="1:14" ht="27.75" thickBot="1" x14ac:dyDescent="0.3">
      <c r="A9" s="411">
        <v>7</v>
      </c>
      <c r="B9" s="182" t="s">
        <v>299</v>
      </c>
      <c r="C9" s="417" t="s">
        <v>545</v>
      </c>
      <c r="D9" s="187" t="s">
        <v>339</v>
      </c>
      <c r="E9" s="187" t="s">
        <v>339</v>
      </c>
      <c r="F9" s="187" t="s">
        <v>339</v>
      </c>
      <c r="G9" s="187" t="s">
        <v>339</v>
      </c>
      <c r="H9" s="187" t="s">
        <v>339</v>
      </c>
      <c r="I9" s="416">
        <v>0</v>
      </c>
      <c r="J9" s="187" t="s">
        <v>339</v>
      </c>
      <c r="K9" s="187" t="s">
        <v>339</v>
      </c>
      <c r="L9" s="418">
        <v>0</v>
      </c>
      <c r="M9" s="867"/>
      <c r="N9" s="281">
        <f>L9*1/M3</f>
        <v>0</v>
      </c>
    </row>
    <row r="10" spans="1:14" ht="47.25" x14ac:dyDescent="0.25">
      <c r="A10" s="864">
        <v>8</v>
      </c>
      <c r="B10" s="539" t="s">
        <v>300</v>
      </c>
      <c r="C10" s="635" t="s">
        <v>226</v>
      </c>
      <c r="D10" s="634" t="s">
        <v>233</v>
      </c>
      <c r="E10" s="597" t="s">
        <v>209</v>
      </c>
      <c r="F10" s="597" t="s">
        <v>70</v>
      </c>
      <c r="G10" s="186" t="s">
        <v>227</v>
      </c>
      <c r="H10" s="253">
        <v>14000</v>
      </c>
      <c r="I10" s="253">
        <v>25000</v>
      </c>
      <c r="J10" s="195">
        <f>I10*1/H10</f>
        <v>1.7857142857142858</v>
      </c>
      <c r="K10" s="39" t="s">
        <v>237</v>
      </c>
      <c r="L10" s="833">
        <f>I10+I11+I12+I13+I14</f>
        <v>134600</v>
      </c>
      <c r="M10" s="867"/>
      <c r="N10" s="869">
        <f>L10*1/M3</f>
        <v>1</v>
      </c>
    </row>
    <row r="11" spans="1:14" ht="78.75" x14ac:dyDescent="0.25">
      <c r="A11" s="865"/>
      <c r="B11" s="539"/>
      <c r="C11" s="635"/>
      <c r="D11" s="634"/>
      <c r="E11" s="608"/>
      <c r="F11" s="608"/>
      <c r="G11" s="186" t="s">
        <v>228</v>
      </c>
      <c r="H11" s="253">
        <v>5000</v>
      </c>
      <c r="I11" s="253">
        <v>7000</v>
      </c>
      <c r="J11" s="195">
        <f t="shared" ref="J11:J14" si="0">I11*1/H11</f>
        <v>1.4</v>
      </c>
      <c r="K11" s="39" t="s">
        <v>240</v>
      </c>
      <c r="L11" s="846"/>
      <c r="M11" s="867"/>
      <c r="N11" s="870"/>
    </row>
    <row r="12" spans="1:14" ht="31.5" x14ac:dyDescent="0.25">
      <c r="A12" s="865"/>
      <c r="B12" s="539"/>
      <c r="C12" s="635"/>
      <c r="D12" s="634"/>
      <c r="E12" s="608"/>
      <c r="F12" s="608"/>
      <c r="G12" s="186" t="s">
        <v>229</v>
      </c>
      <c r="H12" s="253">
        <v>2000</v>
      </c>
      <c r="I12" s="253">
        <v>2600</v>
      </c>
      <c r="J12" s="195">
        <f t="shared" si="0"/>
        <v>1.3</v>
      </c>
      <c r="K12" s="39" t="s">
        <v>238</v>
      </c>
      <c r="L12" s="846"/>
      <c r="M12" s="867"/>
      <c r="N12" s="870"/>
    </row>
    <row r="13" spans="1:14" ht="78.75" x14ac:dyDescent="0.25">
      <c r="A13" s="865"/>
      <c r="B13" s="539"/>
      <c r="C13" s="635"/>
      <c r="D13" s="634"/>
      <c r="E13" s="608"/>
      <c r="F13" s="608"/>
      <c r="G13" s="186" t="s">
        <v>230</v>
      </c>
      <c r="H13" s="253">
        <v>69000</v>
      </c>
      <c r="I13" s="253">
        <v>35000</v>
      </c>
      <c r="J13" s="195">
        <f t="shared" si="0"/>
        <v>0.50724637681159424</v>
      </c>
      <c r="K13" s="39" t="s">
        <v>239</v>
      </c>
      <c r="L13" s="846"/>
      <c r="M13" s="867"/>
      <c r="N13" s="870"/>
    </row>
    <row r="14" spans="1:14" ht="95.25" thickBot="1" x14ac:dyDescent="0.3">
      <c r="A14" s="866"/>
      <c r="B14" s="539"/>
      <c r="C14" s="635"/>
      <c r="D14" s="634"/>
      <c r="E14" s="608"/>
      <c r="F14" s="608"/>
      <c r="G14" s="186" t="s">
        <v>231</v>
      </c>
      <c r="H14" s="253">
        <v>40000</v>
      </c>
      <c r="I14" s="253">
        <v>65000</v>
      </c>
      <c r="J14" s="195">
        <f t="shared" si="0"/>
        <v>1.625</v>
      </c>
      <c r="K14" s="39" t="s">
        <v>241</v>
      </c>
      <c r="L14" s="834"/>
      <c r="M14" s="867"/>
      <c r="N14" s="871"/>
    </row>
    <row r="15" spans="1:14" ht="27.75" thickBot="1" x14ac:dyDescent="0.4">
      <c r="A15" s="413">
        <v>9</v>
      </c>
      <c r="B15" s="182" t="s">
        <v>301</v>
      </c>
      <c r="C15" s="417" t="s">
        <v>545</v>
      </c>
      <c r="D15" s="187" t="s">
        <v>339</v>
      </c>
      <c r="E15" s="187" t="s">
        <v>339</v>
      </c>
      <c r="F15" s="187" t="s">
        <v>339</v>
      </c>
      <c r="G15" s="187" t="s">
        <v>339</v>
      </c>
      <c r="H15" s="187" t="s">
        <v>339</v>
      </c>
      <c r="I15" s="416">
        <v>0</v>
      </c>
      <c r="J15" s="187" t="s">
        <v>339</v>
      </c>
      <c r="K15" s="187" t="s">
        <v>339</v>
      </c>
      <c r="L15" s="418">
        <v>0</v>
      </c>
      <c r="M15" s="867"/>
      <c r="N15" s="419">
        <f>L15*1/M3</f>
        <v>0</v>
      </c>
    </row>
    <row r="16" spans="1:14" ht="27.75" thickBot="1" x14ac:dyDescent="0.4">
      <c r="A16" s="411">
        <v>10</v>
      </c>
      <c r="B16" s="182" t="s">
        <v>331</v>
      </c>
      <c r="C16" s="417" t="s">
        <v>545</v>
      </c>
      <c r="D16" s="187" t="s">
        <v>339</v>
      </c>
      <c r="E16" s="187" t="s">
        <v>339</v>
      </c>
      <c r="F16" s="187" t="s">
        <v>339</v>
      </c>
      <c r="G16" s="187" t="s">
        <v>339</v>
      </c>
      <c r="H16" s="187" t="s">
        <v>339</v>
      </c>
      <c r="I16" s="416">
        <v>0</v>
      </c>
      <c r="J16" s="187" t="s">
        <v>339</v>
      </c>
      <c r="K16" s="187" t="s">
        <v>339</v>
      </c>
      <c r="L16" s="418">
        <v>0</v>
      </c>
      <c r="M16" s="867"/>
      <c r="N16" s="419">
        <f>L16*1/M3</f>
        <v>0</v>
      </c>
    </row>
    <row r="17" spans="1:14" ht="27.75" thickBot="1" x14ac:dyDescent="0.4">
      <c r="A17" s="414">
        <v>11</v>
      </c>
      <c r="B17" s="182" t="s">
        <v>312</v>
      </c>
      <c r="C17" s="417" t="s">
        <v>545</v>
      </c>
      <c r="D17" s="187" t="s">
        <v>339</v>
      </c>
      <c r="E17" s="187" t="s">
        <v>339</v>
      </c>
      <c r="F17" s="187" t="s">
        <v>339</v>
      </c>
      <c r="G17" s="187" t="s">
        <v>339</v>
      </c>
      <c r="H17" s="187" t="s">
        <v>339</v>
      </c>
      <c r="I17" s="416">
        <v>0</v>
      </c>
      <c r="J17" s="187" t="s">
        <v>339</v>
      </c>
      <c r="K17" s="187" t="s">
        <v>339</v>
      </c>
      <c r="L17" s="418">
        <v>0</v>
      </c>
      <c r="M17" s="867"/>
      <c r="N17" s="419">
        <f>L17*1/M3</f>
        <v>0</v>
      </c>
    </row>
    <row r="18" spans="1:14" ht="27" x14ac:dyDescent="0.35">
      <c r="A18" s="414">
        <v>12</v>
      </c>
      <c r="B18" s="182" t="s">
        <v>314</v>
      </c>
      <c r="C18" s="417" t="s">
        <v>545</v>
      </c>
      <c r="D18" s="187" t="s">
        <v>339</v>
      </c>
      <c r="E18" s="187" t="s">
        <v>339</v>
      </c>
      <c r="F18" s="187" t="s">
        <v>339</v>
      </c>
      <c r="G18" s="187" t="s">
        <v>339</v>
      </c>
      <c r="H18" s="187" t="s">
        <v>339</v>
      </c>
      <c r="I18" s="416">
        <v>0</v>
      </c>
      <c r="J18" s="187" t="s">
        <v>339</v>
      </c>
      <c r="K18" s="187" t="s">
        <v>339</v>
      </c>
      <c r="L18" s="418">
        <v>0</v>
      </c>
      <c r="M18" s="867"/>
      <c r="N18" s="419">
        <f>L18*1/M3</f>
        <v>0</v>
      </c>
    </row>
    <row r="19" spans="1:14" ht="27" x14ac:dyDescent="0.35">
      <c r="A19" s="415">
        <v>13</v>
      </c>
      <c r="B19" s="182" t="s">
        <v>311</v>
      </c>
      <c r="C19" s="417" t="s">
        <v>545</v>
      </c>
      <c r="D19" s="187" t="s">
        <v>339</v>
      </c>
      <c r="E19" s="187" t="s">
        <v>339</v>
      </c>
      <c r="F19" s="187" t="s">
        <v>339</v>
      </c>
      <c r="G19" s="187" t="s">
        <v>339</v>
      </c>
      <c r="H19" s="187" t="s">
        <v>339</v>
      </c>
      <c r="I19" s="416">
        <v>0</v>
      </c>
      <c r="J19" s="187" t="s">
        <v>339</v>
      </c>
      <c r="K19" s="187" t="s">
        <v>339</v>
      </c>
      <c r="L19" s="418">
        <v>0</v>
      </c>
      <c r="M19" s="868"/>
      <c r="N19" s="419">
        <f>L19*1/M3</f>
        <v>0</v>
      </c>
    </row>
    <row r="22" spans="1:14" x14ac:dyDescent="0.25">
      <c r="F22" s="668" t="s">
        <v>316</v>
      </c>
      <c r="G22" s="668"/>
    </row>
    <row r="23" spans="1:14" x14ac:dyDescent="0.25">
      <c r="F23" s="668"/>
      <c r="G23" s="668"/>
    </row>
    <row r="24" spans="1:14" ht="21" x14ac:dyDescent="0.35">
      <c r="F24" s="177">
        <v>0</v>
      </c>
      <c r="G24" s="176"/>
    </row>
    <row r="25" spans="1:14" ht="21" x14ac:dyDescent="0.35">
      <c r="F25" s="178" t="s">
        <v>317</v>
      </c>
      <c r="G25" s="180"/>
    </row>
    <row r="26" spans="1:14" ht="21" x14ac:dyDescent="0.35">
      <c r="F26" s="178" t="s">
        <v>318</v>
      </c>
      <c r="G26" s="179"/>
    </row>
    <row r="27" spans="1:14" ht="21" x14ac:dyDescent="0.35">
      <c r="F27" s="178" t="s">
        <v>319</v>
      </c>
      <c r="G27" s="181"/>
    </row>
  </sheetData>
  <mergeCells count="11">
    <mergeCell ref="F22:G23"/>
    <mergeCell ref="A1:N1"/>
    <mergeCell ref="A10:A14"/>
    <mergeCell ref="B10:B14"/>
    <mergeCell ref="C10:C14"/>
    <mergeCell ref="D10:D14"/>
    <mergeCell ref="E10:E14"/>
    <mergeCell ref="F10:F14"/>
    <mergeCell ref="L10:L14"/>
    <mergeCell ref="M3:M19"/>
    <mergeCell ref="N10:N1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D10" workbookViewId="0">
      <selection activeCell="F18" sqref="F18:G23"/>
    </sheetView>
  </sheetViews>
  <sheetFormatPr baseColWidth="10" defaultRowHeight="15" x14ac:dyDescent="0.25"/>
  <cols>
    <col min="2" max="3" width="21.42578125" customWidth="1"/>
    <col min="4" max="4" width="17.140625" customWidth="1"/>
    <col min="5" max="5" width="20.28515625" customWidth="1"/>
    <col min="6" max="6" width="26" customWidth="1"/>
    <col min="7" max="7" width="17.28515625" customWidth="1"/>
    <col min="8" max="8" width="24.5703125" customWidth="1"/>
    <col min="9" max="9" width="21.7109375" customWidth="1"/>
    <col min="10" max="10" width="18.42578125" customWidth="1"/>
    <col min="11" max="11" width="21.28515625" customWidth="1"/>
    <col min="12" max="12" width="22.7109375" customWidth="1"/>
    <col min="13" max="13" width="29.5703125" bestFit="1" customWidth="1"/>
    <col min="14" max="14" width="18.42578125" customWidth="1"/>
  </cols>
  <sheetData>
    <row r="1" spans="1:14" ht="22.5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ht="94.5" thickBot="1" x14ac:dyDescent="0.3">
      <c r="A2" s="119" t="s">
        <v>7</v>
      </c>
      <c r="B2" s="191" t="s">
        <v>6</v>
      </c>
      <c r="C2" s="191" t="s">
        <v>0</v>
      </c>
      <c r="D2" s="191" t="s">
        <v>1</v>
      </c>
      <c r="E2" s="191" t="s">
        <v>2</v>
      </c>
      <c r="F2" s="191" t="s">
        <v>3</v>
      </c>
      <c r="G2" s="191" t="s">
        <v>4</v>
      </c>
      <c r="H2" s="191" t="s">
        <v>21</v>
      </c>
      <c r="I2" s="191" t="s">
        <v>22</v>
      </c>
      <c r="J2" s="191" t="s">
        <v>8</v>
      </c>
      <c r="K2" s="191" t="s">
        <v>5</v>
      </c>
      <c r="L2" s="191" t="s">
        <v>302</v>
      </c>
      <c r="M2" s="191" t="s">
        <v>75</v>
      </c>
      <c r="N2" s="191" t="s">
        <v>542</v>
      </c>
    </row>
    <row r="3" spans="1:14" ht="45.75" thickBot="1" x14ac:dyDescent="0.3">
      <c r="A3" s="259">
        <v>1</v>
      </c>
      <c r="B3" s="259" t="s">
        <v>293</v>
      </c>
      <c r="C3" s="420" t="s">
        <v>276</v>
      </c>
      <c r="D3" s="187" t="s">
        <v>339</v>
      </c>
      <c r="E3" s="187" t="s">
        <v>339</v>
      </c>
      <c r="F3" s="187" t="s">
        <v>339</v>
      </c>
      <c r="G3" s="187" t="s">
        <v>339</v>
      </c>
      <c r="H3" s="187" t="s">
        <v>339</v>
      </c>
      <c r="I3" s="416">
        <v>0</v>
      </c>
      <c r="J3" s="187" t="s">
        <v>339</v>
      </c>
      <c r="K3" s="187" t="s">
        <v>339</v>
      </c>
      <c r="L3" s="418">
        <v>0</v>
      </c>
      <c r="M3" s="872">
        <f>L3+L4+L6+L7+L8+L9+L10+L11+L12+L13+L14+L15</f>
        <v>0</v>
      </c>
      <c r="N3" s="421">
        <v>0</v>
      </c>
    </row>
    <row r="4" spans="1:14" ht="45.75" thickBot="1" x14ac:dyDescent="0.3">
      <c r="A4" s="259">
        <v>2</v>
      </c>
      <c r="B4" s="259" t="s">
        <v>338</v>
      </c>
      <c r="C4" s="420" t="s">
        <v>276</v>
      </c>
      <c r="D4" s="187" t="s">
        <v>339</v>
      </c>
      <c r="E4" s="187" t="s">
        <v>339</v>
      </c>
      <c r="F4" s="187" t="s">
        <v>339</v>
      </c>
      <c r="G4" s="187" t="s">
        <v>339</v>
      </c>
      <c r="H4" s="187" t="s">
        <v>339</v>
      </c>
      <c r="I4" s="416">
        <v>0</v>
      </c>
      <c r="J4" s="187" t="s">
        <v>339</v>
      </c>
      <c r="K4" s="187" t="s">
        <v>339</v>
      </c>
      <c r="L4" s="418">
        <v>0</v>
      </c>
      <c r="M4" s="872"/>
      <c r="N4" s="421">
        <v>0</v>
      </c>
    </row>
    <row r="5" spans="1:14" ht="45.75" thickBot="1" x14ac:dyDescent="0.3">
      <c r="A5" s="259">
        <v>3</v>
      </c>
      <c r="B5" s="255" t="s">
        <v>295</v>
      </c>
      <c r="C5" s="420" t="s">
        <v>276</v>
      </c>
      <c r="D5" s="187" t="s">
        <v>339</v>
      </c>
      <c r="E5" s="187" t="s">
        <v>339</v>
      </c>
      <c r="F5" s="187" t="s">
        <v>339</v>
      </c>
      <c r="G5" s="187" t="s">
        <v>339</v>
      </c>
      <c r="H5" s="187" t="s">
        <v>339</v>
      </c>
      <c r="I5" s="416">
        <v>0</v>
      </c>
      <c r="J5" s="187" t="s">
        <v>339</v>
      </c>
      <c r="K5" s="187" t="s">
        <v>339</v>
      </c>
      <c r="L5" s="418">
        <v>0</v>
      </c>
      <c r="M5" s="872"/>
      <c r="N5" s="421">
        <v>0</v>
      </c>
    </row>
    <row r="6" spans="1:14" ht="15.75" customHeight="1" thickBot="1" x14ac:dyDescent="0.3">
      <c r="A6" s="412">
        <v>4</v>
      </c>
      <c r="B6" s="182" t="s">
        <v>329</v>
      </c>
      <c r="C6" s="420" t="s">
        <v>276</v>
      </c>
      <c r="D6" s="187" t="s">
        <v>339</v>
      </c>
      <c r="E6" s="187" t="s">
        <v>339</v>
      </c>
      <c r="F6" s="187" t="s">
        <v>339</v>
      </c>
      <c r="G6" s="187" t="s">
        <v>339</v>
      </c>
      <c r="H6" s="187" t="s">
        <v>339</v>
      </c>
      <c r="I6" s="416">
        <v>0</v>
      </c>
      <c r="J6" s="187" t="s">
        <v>339</v>
      </c>
      <c r="K6" s="187" t="s">
        <v>339</v>
      </c>
      <c r="L6" s="418">
        <v>0</v>
      </c>
      <c r="M6" s="872"/>
      <c r="N6" s="421">
        <v>0</v>
      </c>
    </row>
    <row r="7" spans="1:14" ht="45.75" thickBot="1" x14ac:dyDescent="0.3">
      <c r="A7" s="411">
        <v>5</v>
      </c>
      <c r="B7" s="182" t="s">
        <v>297</v>
      </c>
      <c r="C7" s="420" t="s">
        <v>276</v>
      </c>
      <c r="D7" s="187" t="s">
        <v>339</v>
      </c>
      <c r="E7" s="187" t="s">
        <v>339</v>
      </c>
      <c r="F7" s="187" t="s">
        <v>339</v>
      </c>
      <c r="G7" s="187" t="s">
        <v>339</v>
      </c>
      <c r="H7" s="187" t="s">
        <v>339</v>
      </c>
      <c r="I7" s="416">
        <v>0</v>
      </c>
      <c r="J7" s="187" t="s">
        <v>339</v>
      </c>
      <c r="K7" s="187" t="s">
        <v>339</v>
      </c>
      <c r="L7" s="418">
        <v>0</v>
      </c>
      <c r="M7" s="872"/>
      <c r="N7" s="421">
        <v>0</v>
      </c>
    </row>
    <row r="8" spans="1:14" ht="15.75" customHeight="1" thickBot="1" x14ac:dyDescent="0.3">
      <c r="A8" s="412">
        <v>6</v>
      </c>
      <c r="B8" s="182" t="s">
        <v>298</v>
      </c>
      <c r="C8" s="420" t="s">
        <v>276</v>
      </c>
      <c r="D8" s="187" t="s">
        <v>339</v>
      </c>
      <c r="E8" s="187" t="s">
        <v>339</v>
      </c>
      <c r="F8" s="187" t="s">
        <v>339</v>
      </c>
      <c r="G8" s="187" t="s">
        <v>339</v>
      </c>
      <c r="H8" s="187" t="s">
        <v>339</v>
      </c>
      <c r="I8" s="416">
        <v>0</v>
      </c>
      <c r="J8" s="187" t="s">
        <v>339</v>
      </c>
      <c r="K8" s="187" t="s">
        <v>339</v>
      </c>
      <c r="L8" s="418">
        <v>0</v>
      </c>
      <c r="M8" s="872"/>
      <c r="N8" s="421">
        <v>0</v>
      </c>
    </row>
    <row r="9" spans="1:14" ht="45.75" thickBot="1" x14ac:dyDescent="0.3">
      <c r="A9" s="259">
        <v>7</v>
      </c>
      <c r="B9" s="255" t="s">
        <v>299</v>
      </c>
      <c r="C9" s="420" t="s">
        <v>276</v>
      </c>
      <c r="D9" s="187" t="s">
        <v>339</v>
      </c>
      <c r="E9" s="187" t="s">
        <v>339</v>
      </c>
      <c r="F9" s="187" t="s">
        <v>339</v>
      </c>
      <c r="G9" s="187" t="s">
        <v>339</v>
      </c>
      <c r="H9" s="187" t="s">
        <v>339</v>
      </c>
      <c r="I9" s="416">
        <v>0</v>
      </c>
      <c r="J9" s="187" t="s">
        <v>339</v>
      </c>
      <c r="K9" s="187" t="s">
        <v>339</v>
      </c>
      <c r="L9" s="418">
        <v>0</v>
      </c>
      <c r="M9" s="872"/>
      <c r="N9" s="421">
        <v>0</v>
      </c>
    </row>
    <row r="10" spans="1:14" ht="15.75" customHeight="1" thickBot="1" x14ac:dyDescent="0.3">
      <c r="A10" s="261">
        <v>8</v>
      </c>
      <c r="B10" s="262" t="s">
        <v>300</v>
      </c>
      <c r="C10" s="420" t="s">
        <v>276</v>
      </c>
      <c r="D10" s="187" t="s">
        <v>339</v>
      </c>
      <c r="E10" s="187" t="s">
        <v>339</v>
      </c>
      <c r="F10" s="187" t="s">
        <v>339</v>
      </c>
      <c r="G10" s="187" t="s">
        <v>339</v>
      </c>
      <c r="H10" s="187" t="s">
        <v>339</v>
      </c>
      <c r="I10" s="416">
        <v>0</v>
      </c>
      <c r="J10" s="187" t="s">
        <v>339</v>
      </c>
      <c r="K10" s="187" t="s">
        <v>339</v>
      </c>
      <c r="L10" s="418">
        <v>0</v>
      </c>
      <c r="M10" s="872"/>
      <c r="N10" s="421">
        <v>0</v>
      </c>
    </row>
    <row r="11" spans="1:14" ht="15.75" customHeight="1" thickBot="1" x14ac:dyDescent="0.3">
      <c r="A11" s="413">
        <v>9</v>
      </c>
      <c r="B11" s="182" t="s">
        <v>301</v>
      </c>
      <c r="C11" s="420" t="s">
        <v>276</v>
      </c>
      <c r="D11" s="187" t="s">
        <v>339</v>
      </c>
      <c r="E11" s="187" t="s">
        <v>339</v>
      </c>
      <c r="F11" s="187" t="s">
        <v>339</v>
      </c>
      <c r="G11" s="187" t="s">
        <v>339</v>
      </c>
      <c r="H11" s="187" t="s">
        <v>339</v>
      </c>
      <c r="I11" s="416">
        <v>0</v>
      </c>
      <c r="J11" s="187" t="s">
        <v>339</v>
      </c>
      <c r="K11" s="187" t="s">
        <v>339</v>
      </c>
      <c r="L11" s="418">
        <v>0</v>
      </c>
      <c r="M11" s="872"/>
      <c r="N11" s="421">
        <v>0</v>
      </c>
    </row>
    <row r="12" spans="1:14" ht="45.75" thickBot="1" x14ac:dyDescent="0.3">
      <c r="A12" s="411">
        <v>10</v>
      </c>
      <c r="B12" s="182" t="s">
        <v>331</v>
      </c>
      <c r="C12" s="420" t="s">
        <v>276</v>
      </c>
      <c r="D12" s="187" t="s">
        <v>339</v>
      </c>
      <c r="E12" s="187" t="s">
        <v>339</v>
      </c>
      <c r="F12" s="187" t="s">
        <v>339</v>
      </c>
      <c r="G12" s="187" t="s">
        <v>339</v>
      </c>
      <c r="H12" s="187" t="s">
        <v>339</v>
      </c>
      <c r="I12" s="416">
        <v>0</v>
      </c>
      <c r="J12" s="187" t="s">
        <v>339</v>
      </c>
      <c r="K12" s="187" t="s">
        <v>339</v>
      </c>
      <c r="L12" s="418">
        <v>0</v>
      </c>
      <c r="M12" s="872"/>
      <c r="N12" s="421">
        <v>0</v>
      </c>
    </row>
    <row r="13" spans="1:14" ht="15.75" customHeight="1" thickBot="1" x14ac:dyDescent="0.3">
      <c r="A13" s="414">
        <v>11</v>
      </c>
      <c r="B13" s="182" t="s">
        <v>312</v>
      </c>
      <c r="C13" s="420" t="s">
        <v>276</v>
      </c>
      <c r="D13" s="187" t="s">
        <v>339</v>
      </c>
      <c r="E13" s="187" t="s">
        <v>339</v>
      </c>
      <c r="F13" s="187" t="s">
        <v>339</v>
      </c>
      <c r="G13" s="187" t="s">
        <v>339</v>
      </c>
      <c r="H13" s="187" t="s">
        <v>339</v>
      </c>
      <c r="I13" s="416">
        <v>0</v>
      </c>
      <c r="J13" s="187" t="s">
        <v>339</v>
      </c>
      <c r="K13" s="187" t="s">
        <v>339</v>
      </c>
      <c r="L13" s="418">
        <v>0</v>
      </c>
      <c r="M13" s="872"/>
      <c r="N13" s="421">
        <v>0</v>
      </c>
    </row>
    <row r="14" spans="1:14" ht="45" x14ac:dyDescent="0.25">
      <c r="A14" s="267">
        <v>12</v>
      </c>
      <c r="B14" s="221" t="s">
        <v>314</v>
      </c>
      <c r="C14" s="420" t="s">
        <v>276</v>
      </c>
      <c r="D14" s="187" t="s">
        <v>339</v>
      </c>
      <c r="E14" s="187" t="s">
        <v>339</v>
      </c>
      <c r="F14" s="187" t="s">
        <v>339</v>
      </c>
      <c r="G14" s="187" t="s">
        <v>339</v>
      </c>
      <c r="H14" s="187" t="s">
        <v>339</v>
      </c>
      <c r="I14" s="416">
        <v>0</v>
      </c>
      <c r="J14" s="187" t="s">
        <v>339</v>
      </c>
      <c r="K14" s="187" t="s">
        <v>339</v>
      </c>
      <c r="L14" s="418">
        <v>0</v>
      </c>
      <c r="M14" s="872"/>
      <c r="N14" s="421">
        <v>0</v>
      </c>
    </row>
    <row r="15" spans="1:14" ht="204.75" x14ac:dyDescent="0.25">
      <c r="A15" s="407">
        <v>13</v>
      </c>
      <c r="B15" s="182" t="s">
        <v>311</v>
      </c>
      <c r="C15" s="105" t="s">
        <v>276</v>
      </c>
      <c r="D15" s="184" t="s">
        <v>275</v>
      </c>
      <c r="E15" s="183" t="s">
        <v>291</v>
      </c>
      <c r="F15" s="185" t="s">
        <v>292</v>
      </c>
      <c r="G15" s="19" t="s">
        <v>286</v>
      </c>
      <c r="H15" s="103">
        <v>0</v>
      </c>
      <c r="I15" s="103">
        <v>0</v>
      </c>
      <c r="J15" s="48"/>
      <c r="K15" s="104" t="s">
        <v>290</v>
      </c>
      <c r="L15" s="418">
        <f>I15</f>
        <v>0</v>
      </c>
      <c r="M15" s="873"/>
      <c r="N15" s="421">
        <v>0</v>
      </c>
    </row>
    <row r="18" spans="6:7" x14ac:dyDescent="0.25">
      <c r="F18" s="668" t="s">
        <v>316</v>
      </c>
      <c r="G18" s="668"/>
    </row>
    <row r="19" spans="6:7" x14ac:dyDescent="0.25">
      <c r="F19" s="668"/>
      <c r="G19" s="668"/>
    </row>
    <row r="20" spans="6:7" ht="21" x14ac:dyDescent="0.35">
      <c r="F20" s="177">
        <v>0</v>
      </c>
      <c r="G20" s="176"/>
    </row>
    <row r="21" spans="6:7" ht="21" x14ac:dyDescent="0.35">
      <c r="F21" s="178" t="s">
        <v>317</v>
      </c>
      <c r="G21" s="180"/>
    </row>
    <row r="22" spans="6:7" ht="21" x14ac:dyDescent="0.35">
      <c r="F22" s="178" t="s">
        <v>318</v>
      </c>
      <c r="G22" s="179"/>
    </row>
    <row r="23" spans="6:7" ht="21" x14ac:dyDescent="0.35">
      <c r="F23" s="178" t="s">
        <v>319</v>
      </c>
      <c r="G23" s="181"/>
    </row>
  </sheetData>
  <mergeCells count="3">
    <mergeCell ref="M3:M15"/>
    <mergeCell ref="F18:G19"/>
    <mergeCell ref="A1:N1"/>
  </mergeCells>
  <dataValidations count="1">
    <dataValidation type="list" allowBlank="1" showInputMessage="1" showErrorMessage="1" errorTitle="DETENTE" error="NO INGRESAR OTROS TIPOS DE DATOS" sqref="D15">
      <formula1>INDIRECT(C15)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>
      <selection activeCell="F20" sqref="F20"/>
    </sheetView>
  </sheetViews>
  <sheetFormatPr baseColWidth="10" defaultRowHeight="15" x14ac:dyDescent="0.25"/>
  <cols>
    <col min="3" max="3" width="34.42578125" customWidth="1"/>
    <col min="5" max="5" width="25.7109375" customWidth="1"/>
    <col min="6" max="6" width="37.85546875" bestFit="1" customWidth="1"/>
    <col min="8" max="8" width="24.7109375" customWidth="1"/>
  </cols>
  <sheetData>
    <row r="3" spans="1:8" ht="69" customHeight="1" x14ac:dyDescent="0.25">
      <c r="A3" s="422" t="s">
        <v>7</v>
      </c>
      <c r="B3" s="883" t="s">
        <v>546</v>
      </c>
      <c r="C3" s="883"/>
      <c r="D3" s="883" t="s">
        <v>549</v>
      </c>
      <c r="E3" s="883"/>
      <c r="F3" s="422" t="s">
        <v>548</v>
      </c>
      <c r="G3" s="874" t="s">
        <v>547</v>
      </c>
      <c r="H3" s="874"/>
    </row>
    <row r="4" spans="1:8" ht="23.25" x14ac:dyDescent="0.35">
      <c r="A4" s="423">
        <v>1</v>
      </c>
      <c r="B4" s="879" t="s">
        <v>11</v>
      </c>
      <c r="C4" s="879"/>
      <c r="D4" s="880">
        <v>207025.25</v>
      </c>
      <c r="E4" s="880"/>
      <c r="F4" s="881">
        <f>D4+D5+D6+D7+D8+D9+D10+D11</f>
        <v>28776352.77</v>
      </c>
      <c r="G4" s="875">
        <f>D4*1/F4</f>
        <v>7.1942838501698001E-3</v>
      </c>
      <c r="H4" s="876"/>
    </row>
    <row r="5" spans="1:8" ht="23.25" x14ac:dyDescent="0.35">
      <c r="A5" s="423">
        <v>2</v>
      </c>
      <c r="B5" s="879" t="s">
        <v>71</v>
      </c>
      <c r="C5" s="879"/>
      <c r="D5" s="880">
        <v>24258339.59</v>
      </c>
      <c r="E5" s="880"/>
      <c r="F5" s="882"/>
      <c r="G5" s="877">
        <f>D5*1/F4</f>
        <v>0.84299562852488619</v>
      </c>
      <c r="H5" s="878"/>
    </row>
    <row r="6" spans="1:8" ht="23.25" x14ac:dyDescent="0.35">
      <c r="A6" s="423">
        <v>3</v>
      </c>
      <c r="B6" s="879" t="s">
        <v>51</v>
      </c>
      <c r="C6" s="879"/>
      <c r="D6" s="880">
        <v>202809.55</v>
      </c>
      <c r="E6" s="880"/>
      <c r="F6" s="882"/>
      <c r="G6" s="875">
        <f>D6*1/F4</f>
        <v>7.0477850901047318E-3</v>
      </c>
      <c r="H6" s="876"/>
    </row>
    <row r="7" spans="1:8" ht="23.25" x14ac:dyDescent="0.35">
      <c r="A7" s="423">
        <v>4</v>
      </c>
      <c r="B7" s="879" t="s">
        <v>69</v>
      </c>
      <c r="C7" s="879"/>
      <c r="D7" s="880">
        <v>1664061</v>
      </c>
      <c r="E7" s="880"/>
      <c r="F7" s="882"/>
      <c r="G7" s="875">
        <f>D7*1/F4</f>
        <v>5.7827376989026257E-2</v>
      </c>
      <c r="H7" s="876"/>
    </row>
    <row r="8" spans="1:8" ht="23.25" x14ac:dyDescent="0.35">
      <c r="A8" s="423">
        <v>5</v>
      </c>
      <c r="B8" s="879" t="s">
        <v>65</v>
      </c>
      <c r="C8" s="879"/>
      <c r="D8" s="880">
        <v>50000</v>
      </c>
      <c r="E8" s="880"/>
      <c r="F8" s="882"/>
      <c r="G8" s="875">
        <f>D8*1/F4</f>
        <v>1.7375377762301459E-3</v>
      </c>
      <c r="H8" s="876"/>
    </row>
    <row r="9" spans="1:8" ht="23.25" x14ac:dyDescent="0.35">
      <c r="A9" s="423">
        <v>6</v>
      </c>
      <c r="B9" s="879" t="s">
        <v>72</v>
      </c>
      <c r="C9" s="879"/>
      <c r="D9" s="880">
        <v>14300</v>
      </c>
      <c r="E9" s="880"/>
      <c r="F9" s="882"/>
      <c r="G9" s="875">
        <f>D9*1/F4</f>
        <v>4.9693580400182171E-4</v>
      </c>
      <c r="H9" s="876"/>
    </row>
    <row r="10" spans="1:8" ht="23.25" x14ac:dyDescent="0.35">
      <c r="A10" s="423">
        <v>7</v>
      </c>
      <c r="B10" s="879" t="s">
        <v>260</v>
      </c>
      <c r="C10" s="879"/>
      <c r="D10" s="880">
        <v>2245217.38</v>
      </c>
      <c r="E10" s="880"/>
      <c r="F10" s="882"/>
      <c r="G10" s="875">
        <f>D10*1/F4</f>
        <v>7.8023000271969484E-2</v>
      </c>
      <c r="H10" s="876"/>
    </row>
    <row r="11" spans="1:8" ht="23.25" x14ac:dyDescent="0.35">
      <c r="A11" s="423">
        <v>8</v>
      </c>
      <c r="B11" s="879" t="s">
        <v>475</v>
      </c>
      <c r="C11" s="879"/>
      <c r="D11" s="880">
        <v>134600</v>
      </c>
      <c r="E11" s="880"/>
      <c r="F11" s="882"/>
      <c r="G11" s="875">
        <f>D11*1/F4</f>
        <v>4.6774516936115527E-3</v>
      </c>
      <c r="H11" s="876"/>
    </row>
    <row r="15" spans="1:8" x14ac:dyDescent="0.25">
      <c r="C15" s="668" t="s">
        <v>316</v>
      </c>
      <c r="D15" s="668"/>
    </row>
    <row r="16" spans="1:8" x14ac:dyDescent="0.25">
      <c r="C16" s="668"/>
      <c r="D16" s="668"/>
    </row>
    <row r="17" spans="3:4" ht="21" x14ac:dyDescent="0.35">
      <c r="C17" s="177">
        <v>0</v>
      </c>
      <c r="D17" s="176"/>
    </row>
    <row r="18" spans="3:4" ht="21" x14ac:dyDescent="0.35">
      <c r="C18" s="178" t="s">
        <v>317</v>
      </c>
      <c r="D18" s="180"/>
    </row>
    <row r="19" spans="3:4" ht="21" x14ac:dyDescent="0.35">
      <c r="C19" s="178" t="s">
        <v>318</v>
      </c>
      <c r="D19" s="179"/>
    </row>
    <row r="20" spans="3:4" ht="21" x14ac:dyDescent="0.35">
      <c r="C20" s="178" t="s">
        <v>319</v>
      </c>
      <c r="D20" s="181"/>
    </row>
  </sheetData>
  <mergeCells count="29">
    <mergeCell ref="C15:D16"/>
    <mergeCell ref="B3:C3"/>
    <mergeCell ref="B4:C4"/>
    <mergeCell ref="B5:C5"/>
    <mergeCell ref="B6:C6"/>
    <mergeCell ref="B7:C7"/>
    <mergeCell ref="D3:E3"/>
    <mergeCell ref="D4:E4"/>
    <mergeCell ref="D5:E5"/>
    <mergeCell ref="D6:E6"/>
    <mergeCell ref="D7:E7"/>
    <mergeCell ref="G8:H8"/>
    <mergeCell ref="B9:C9"/>
    <mergeCell ref="B10:C10"/>
    <mergeCell ref="B11:C11"/>
    <mergeCell ref="D8:E8"/>
    <mergeCell ref="B8:C8"/>
    <mergeCell ref="F4:F11"/>
    <mergeCell ref="G9:H9"/>
    <mergeCell ref="G10:H10"/>
    <mergeCell ref="G11:H11"/>
    <mergeCell ref="D9:E9"/>
    <mergeCell ref="D10:E10"/>
    <mergeCell ref="D11:E11"/>
    <mergeCell ref="G3:H3"/>
    <mergeCell ref="G4:H4"/>
    <mergeCell ref="G5:H5"/>
    <mergeCell ref="G6:H6"/>
    <mergeCell ref="G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0"/>
  <sheetViews>
    <sheetView topLeftCell="C17" zoomScale="60" zoomScaleNormal="60" workbookViewId="0">
      <selection activeCell="C17" sqref="C17"/>
    </sheetView>
  </sheetViews>
  <sheetFormatPr baseColWidth="10" defaultRowHeight="18" x14ac:dyDescent="0.25"/>
  <cols>
    <col min="1" max="1" width="9.28515625" style="303" customWidth="1"/>
    <col min="2" max="2" width="95.42578125" style="303" customWidth="1"/>
    <col min="3" max="3" width="103.42578125" style="303" customWidth="1"/>
    <col min="4" max="5" width="11.42578125" style="303"/>
    <col min="6" max="6" width="70.7109375" style="303" customWidth="1"/>
    <col min="7" max="46" width="11.42578125" style="303"/>
    <col min="47" max="47" width="44.7109375" style="303" customWidth="1"/>
    <col min="48" max="90" width="11.42578125" style="303"/>
    <col min="91" max="91" width="10.5703125" style="303" customWidth="1"/>
    <col min="92" max="92" width="11.42578125" style="303" hidden="1" customWidth="1"/>
    <col min="93" max="93" width="68" style="303" customWidth="1"/>
    <col min="94" max="16384" width="11.42578125" style="303"/>
  </cols>
  <sheetData>
    <row r="1" spans="1:49" s="399" customFormat="1" ht="55.5" customHeight="1" x14ac:dyDescent="0.25">
      <c r="A1" s="532" t="s">
        <v>340</v>
      </c>
      <c r="B1" s="532"/>
      <c r="C1" s="532"/>
      <c r="D1" s="532"/>
      <c r="E1" s="532"/>
      <c r="F1" s="532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</row>
    <row r="2" spans="1:49" s="282" customFormat="1" ht="0.75" customHeight="1" x14ac:dyDescent="0.25">
      <c r="A2" s="400"/>
      <c r="B2" s="400"/>
      <c r="C2" s="400"/>
    </row>
    <row r="3" spans="1:49" s="282" customFormat="1" ht="18" hidden="1" customHeight="1" x14ac:dyDescent="0.25">
      <c r="A3" s="401"/>
      <c r="B3" s="401"/>
      <c r="C3" s="401"/>
    </row>
    <row r="4" spans="1:49" s="283" customFormat="1" ht="49.5" customHeight="1" x14ac:dyDescent="0.25">
      <c r="A4" s="453" t="s">
        <v>7</v>
      </c>
      <c r="B4" s="454" t="s">
        <v>341</v>
      </c>
      <c r="C4" s="454" t="s">
        <v>342</v>
      </c>
      <c r="D4" s="526" t="s">
        <v>537</v>
      </c>
      <c r="E4" s="527"/>
      <c r="F4" s="528"/>
    </row>
    <row r="5" spans="1:49" s="283" customFormat="1" ht="65.099999999999994" customHeight="1" x14ac:dyDescent="0.25">
      <c r="A5" s="453"/>
      <c r="B5" s="454"/>
      <c r="C5" s="454"/>
      <c r="D5" s="529"/>
      <c r="E5" s="530"/>
      <c r="F5" s="531"/>
      <c r="AT5" s="289"/>
      <c r="AU5" s="290"/>
      <c r="AV5" s="289"/>
      <c r="AW5" s="289"/>
    </row>
    <row r="6" spans="1:49" ht="156.75" customHeight="1" x14ac:dyDescent="0.25">
      <c r="A6" s="291">
        <v>1</v>
      </c>
      <c r="B6" s="292" t="s">
        <v>72</v>
      </c>
      <c r="C6" s="293" t="s">
        <v>363</v>
      </c>
      <c r="D6" s="523" t="s">
        <v>551</v>
      </c>
      <c r="E6" s="524"/>
      <c r="F6" s="525"/>
      <c r="AT6" s="304"/>
      <c r="AU6" s="305"/>
      <c r="AV6" s="304"/>
      <c r="AW6" s="304"/>
    </row>
    <row r="7" spans="1:49" ht="158.25" customHeight="1" x14ac:dyDescent="0.25">
      <c r="A7" s="306">
        <v>2</v>
      </c>
      <c r="B7" s="460" t="s">
        <v>374</v>
      </c>
      <c r="C7" s="307" t="s">
        <v>375</v>
      </c>
      <c r="D7" s="523" t="s">
        <v>552</v>
      </c>
      <c r="E7" s="524"/>
      <c r="F7" s="525"/>
      <c r="AT7" s="304"/>
      <c r="AU7" s="305"/>
      <c r="AV7" s="304"/>
      <c r="AW7" s="304"/>
    </row>
    <row r="8" spans="1:49" ht="59.25" hidden="1" customHeight="1" x14ac:dyDescent="0.25">
      <c r="A8" s="291">
        <v>4</v>
      </c>
      <c r="B8" s="461"/>
      <c r="C8" s="315"/>
      <c r="D8" s="352"/>
      <c r="E8" s="352"/>
      <c r="F8" s="352"/>
      <c r="AT8" s="304"/>
      <c r="AU8" s="305"/>
      <c r="AV8" s="304"/>
      <c r="AW8" s="304"/>
    </row>
    <row r="9" spans="1:49" ht="77.25" hidden="1" customHeight="1" x14ac:dyDescent="0.25">
      <c r="A9" s="291">
        <v>5</v>
      </c>
      <c r="B9" s="461"/>
      <c r="C9" s="315"/>
      <c r="D9" s="352"/>
      <c r="E9" s="352"/>
      <c r="F9" s="352"/>
      <c r="AT9" s="304"/>
      <c r="AU9" s="305"/>
      <c r="AV9" s="304"/>
      <c r="AW9" s="304"/>
    </row>
    <row r="10" spans="1:49" ht="175.5" customHeight="1" x14ac:dyDescent="0.25">
      <c r="A10" s="291">
        <v>3</v>
      </c>
      <c r="B10" s="461"/>
      <c r="C10" s="307" t="s">
        <v>387</v>
      </c>
      <c r="D10" s="523" t="s">
        <v>552</v>
      </c>
      <c r="E10" s="524"/>
      <c r="F10" s="525"/>
      <c r="AT10" s="304"/>
      <c r="AU10" s="305"/>
      <c r="AV10" s="304"/>
      <c r="AW10" s="304"/>
    </row>
    <row r="11" spans="1:49" ht="0.75" hidden="1" customHeight="1" x14ac:dyDescent="0.25">
      <c r="A11" s="291">
        <v>6</v>
      </c>
      <c r="B11" s="315" t="s">
        <v>65</v>
      </c>
      <c r="C11" s="315"/>
      <c r="D11" s="352"/>
      <c r="E11" s="352"/>
      <c r="F11" s="352"/>
      <c r="AT11" s="304"/>
      <c r="AU11" s="305"/>
      <c r="AV11" s="304"/>
      <c r="AW11" s="304"/>
    </row>
    <row r="12" spans="1:49" ht="261" customHeight="1" x14ac:dyDescent="0.25">
      <c r="A12" s="464">
        <v>4</v>
      </c>
      <c r="B12" s="460" t="s">
        <v>398</v>
      </c>
      <c r="C12" s="326" t="s">
        <v>399</v>
      </c>
      <c r="D12" s="523" t="s">
        <v>551</v>
      </c>
      <c r="E12" s="524"/>
      <c r="F12" s="525"/>
      <c r="AT12" s="304"/>
      <c r="AU12" s="305"/>
      <c r="AV12" s="304"/>
      <c r="AW12" s="304"/>
    </row>
    <row r="13" spans="1:49" ht="133.5" customHeight="1" x14ac:dyDescent="0.25">
      <c r="A13" s="465"/>
      <c r="B13" s="461"/>
      <c r="C13" s="326" t="s">
        <v>409</v>
      </c>
      <c r="D13" s="523" t="s">
        <v>552</v>
      </c>
      <c r="E13" s="524"/>
      <c r="F13" s="525"/>
      <c r="AT13" s="304"/>
      <c r="AU13" s="335"/>
      <c r="AV13" s="304"/>
      <c r="AW13" s="304"/>
    </row>
    <row r="14" spans="1:49" ht="123.75" customHeight="1" x14ac:dyDescent="0.25">
      <c r="A14" s="465"/>
      <c r="B14" s="461"/>
      <c r="C14" s="326" t="s">
        <v>420</v>
      </c>
      <c r="D14" s="523" t="s">
        <v>552</v>
      </c>
      <c r="E14" s="524"/>
      <c r="F14" s="525"/>
      <c r="AT14" s="304"/>
      <c r="AU14" s="335"/>
      <c r="AV14" s="304"/>
      <c r="AW14" s="304"/>
    </row>
    <row r="15" spans="1:49" ht="144" customHeight="1" x14ac:dyDescent="0.25">
      <c r="A15" s="464">
        <v>5</v>
      </c>
      <c r="B15" s="460" t="s">
        <v>12</v>
      </c>
      <c r="C15" s="486" t="s">
        <v>431</v>
      </c>
      <c r="D15" s="533" t="s">
        <v>552</v>
      </c>
      <c r="E15" s="534"/>
      <c r="F15" s="535"/>
      <c r="AT15" s="304"/>
      <c r="AU15" s="304"/>
      <c r="AV15" s="304"/>
      <c r="AW15" s="304"/>
    </row>
    <row r="16" spans="1:49" ht="51" customHeight="1" x14ac:dyDescent="0.25">
      <c r="A16" s="465"/>
      <c r="B16" s="461"/>
      <c r="C16" s="487"/>
      <c r="D16" s="536"/>
      <c r="E16" s="537"/>
      <c r="F16" s="538"/>
    </row>
    <row r="17" spans="1:6" ht="238.5" customHeight="1" x14ac:dyDescent="0.25">
      <c r="A17" s="291">
        <v>6</v>
      </c>
      <c r="B17" s="292" t="s">
        <v>11</v>
      </c>
      <c r="C17" s="336" t="s">
        <v>11</v>
      </c>
      <c r="D17" s="523" t="s">
        <v>551</v>
      </c>
      <c r="E17" s="524"/>
      <c r="F17" s="525"/>
    </row>
    <row r="18" spans="1:6" ht="238.5" customHeight="1" x14ac:dyDescent="0.25">
      <c r="A18" s="291">
        <v>7</v>
      </c>
      <c r="B18" s="341" t="s">
        <v>450</v>
      </c>
      <c r="C18" s="342" t="s">
        <v>451</v>
      </c>
      <c r="D18" s="523" t="s">
        <v>551</v>
      </c>
      <c r="E18" s="524"/>
      <c r="F18" s="525"/>
    </row>
    <row r="19" spans="1:6" ht="151.5" customHeight="1" x14ac:dyDescent="0.25">
      <c r="A19" s="472">
        <v>8</v>
      </c>
      <c r="B19" s="473" t="s">
        <v>69</v>
      </c>
      <c r="C19" s="342" t="s">
        <v>459</v>
      </c>
      <c r="D19" s="523" t="s">
        <v>553</v>
      </c>
      <c r="E19" s="524"/>
      <c r="F19" s="525"/>
    </row>
    <row r="20" spans="1:6" ht="174.75" customHeight="1" x14ac:dyDescent="0.25">
      <c r="A20" s="472"/>
      <c r="B20" s="473"/>
      <c r="C20" s="342" t="s">
        <v>467</v>
      </c>
      <c r="D20" s="523" t="s">
        <v>553</v>
      </c>
      <c r="E20" s="524"/>
      <c r="F20" s="525"/>
    </row>
    <row r="21" spans="1:6" ht="222" customHeight="1" x14ac:dyDescent="0.25">
      <c r="A21" s="350">
        <v>9</v>
      </c>
      <c r="B21" s="351" t="s">
        <v>475</v>
      </c>
      <c r="C21" s="342" t="s">
        <v>476</v>
      </c>
      <c r="D21" s="523" t="s">
        <v>551</v>
      </c>
      <c r="E21" s="524"/>
      <c r="F21" s="525"/>
    </row>
    <row r="22" spans="1:6" ht="172.5" customHeight="1" x14ac:dyDescent="0.25">
      <c r="A22" s="350">
        <v>10</v>
      </c>
      <c r="B22" s="351" t="s">
        <v>65</v>
      </c>
      <c r="C22" s="342" t="s">
        <v>483</v>
      </c>
      <c r="D22" s="523" t="s">
        <v>553</v>
      </c>
      <c r="E22" s="524"/>
      <c r="F22" s="525"/>
    </row>
    <row r="23" spans="1:6" ht="232.5" customHeight="1" x14ac:dyDescent="0.25">
      <c r="A23" s="350">
        <v>11</v>
      </c>
      <c r="B23" s="351" t="s">
        <v>276</v>
      </c>
      <c r="C23" s="342" t="s">
        <v>550</v>
      </c>
      <c r="D23" s="523" t="s">
        <v>553</v>
      </c>
      <c r="E23" s="524"/>
      <c r="F23" s="525"/>
    </row>
    <row r="197" spans="93:93" ht="106.5" customHeight="1" x14ac:dyDescent="0.25">
      <c r="CO197" s="352"/>
    </row>
    <row r="198" spans="93:93" ht="124.5" customHeight="1" x14ac:dyDescent="0.25">
      <c r="CO198" s="358" t="s">
        <v>500</v>
      </c>
    </row>
    <row r="199" spans="93:93" ht="108" customHeight="1" x14ac:dyDescent="0.25">
      <c r="CO199" s="358" t="s">
        <v>70</v>
      </c>
    </row>
    <row r="200" spans="93:93" ht="83.25" customHeight="1" x14ac:dyDescent="0.25">
      <c r="CO200" s="358" t="s">
        <v>143</v>
      </c>
    </row>
    <row r="201" spans="93:93" ht="114.75" customHeight="1" x14ac:dyDescent="0.25">
      <c r="CO201" s="358" t="s">
        <v>404</v>
      </c>
    </row>
    <row r="202" spans="93:93" ht="118.5" customHeight="1" x14ac:dyDescent="0.25">
      <c r="CO202" s="358" t="s">
        <v>501</v>
      </c>
    </row>
    <row r="203" spans="93:93" ht="104.25" customHeight="1" x14ac:dyDescent="0.25">
      <c r="CO203" s="358" t="s">
        <v>20</v>
      </c>
    </row>
    <row r="204" spans="93:93" ht="63" x14ac:dyDescent="0.25">
      <c r="CO204" s="358" t="s">
        <v>66</v>
      </c>
    </row>
    <row r="205" spans="93:93" ht="157.5" customHeight="1" x14ac:dyDescent="0.25">
      <c r="CO205" s="358" t="s">
        <v>18</v>
      </c>
    </row>
    <row r="206" spans="93:93" ht="84" x14ac:dyDescent="0.25">
      <c r="CO206" s="358" t="s">
        <v>502</v>
      </c>
    </row>
    <row r="207" spans="93:93" ht="97.5" customHeight="1" x14ac:dyDescent="0.25">
      <c r="CO207" s="359" t="s">
        <v>503</v>
      </c>
    </row>
    <row r="208" spans="93:93" ht="119.25" customHeight="1" x14ac:dyDescent="0.25">
      <c r="CO208" s="359" t="s">
        <v>292</v>
      </c>
    </row>
    <row r="209" spans="93:93" ht="108" customHeight="1" x14ac:dyDescent="0.25">
      <c r="CO209" s="359" t="s">
        <v>19</v>
      </c>
    </row>
    <row r="210" spans="93:93" ht="188.25" customHeight="1" x14ac:dyDescent="0.25">
      <c r="CO210" s="359" t="s">
        <v>74</v>
      </c>
    </row>
  </sheetData>
  <mergeCells count="27">
    <mergeCell ref="A1:F1"/>
    <mergeCell ref="D15:F16"/>
    <mergeCell ref="D21:F21"/>
    <mergeCell ref="D22:F22"/>
    <mergeCell ref="D23:F23"/>
    <mergeCell ref="D12:F12"/>
    <mergeCell ref="D13:F13"/>
    <mergeCell ref="D14:F14"/>
    <mergeCell ref="A19:A20"/>
    <mergeCell ref="B19:B20"/>
    <mergeCell ref="D6:F6"/>
    <mergeCell ref="D7:F7"/>
    <mergeCell ref="D10:F10"/>
    <mergeCell ref="D17:F17"/>
    <mergeCell ref="D18:F18"/>
    <mergeCell ref="D19:F19"/>
    <mergeCell ref="D20:F20"/>
    <mergeCell ref="D4:F5"/>
    <mergeCell ref="B7:B10"/>
    <mergeCell ref="A15:A16"/>
    <mergeCell ref="B15:B16"/>
    <mergeCell ref="C15:C16"/>
    <mergeCell ref="A12:A14"/>
    <mergeCell ref="B12:B14"/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0"/>
  <sheetViews>
    <sheetView workbookViewId="0">
      <selection activeCell="C57" sqref="C57"/>
    </sheetView>
  </sheetViews>
  <sheetFormatPr baseColWidth="10" defaultRowHeight="18" x14ac:dyDescent="0.25"/>
  <cols>
    <col min="1" max="1" width="9.28515625" style="303" customWidth="1"/>
    <col min="2" max="2" width="46.85546875" style="303" customWidth="1"/>
    <col min="3" max="3" width="42" style="303" customWidth="1"/>
    <col min="4" max="4" width="60.5703125" style="303" customWidth="1"/>
    <col min="5" max="46" width="11.42578125" style="303"/>
    <col min="47" max="47" width="44.7109375" style="303" customWidth="1"/>
    <col min="48" max="90" width="11.42578125" style="303"/>
    <col min="91" max="91" width="10.5703125" style="303" customWidth="1"/>
    <col min="92" max="92" width="11.42578125" style="303" hidden="1" customWidth="1"/>
    <col min="93" max="93" width="68" style="303" customWidth="1"/>
    <col min="94" max="16384" width="11.42578125" style="303"/>
  </cols>
  <sheetData>
    <row r="1" spans="1:49" s="282" customFormat="1" x14ac:dyDescent="0.25">
      <c r="A1" s="451" t="s">
        <v>340</v>
      </c>
      <c r="B1" s="451"/>
      <c r="C1" s="451"/>
      <c r="D1" s="451"/>
    </row>
    <row r="2" spans="1:49" s="282" customFormat="1" ht="0.75" customHeight="1" x14ac:dyDescent="0.25">
      <c r="A2" s="451"/>
      <c r="B2" s="451"/>
      <c r="C2" s="451"/>
      <c r="D2" s="451"/>
    </row>
    <row r="3" spans="1:49" s="282" customFormat="1" hidden="1" x14ac:dyDescent="0.25">
      <c r="A3" s="452"/>
      <c r="B3" s="452"/>
      <c r="C3" s="452"/>
      <c r="D3" s="452"/>
    </row>
    <row r="4" spans="1:49" s="283" customFormat="1" ht="49.5" customHeight="1" x14ac:dyDescent="0.25">
      <c r="A4" s="453" t="s">
        <v>7</v>
      </c>
      <c r="B4" s="454" t="s">
        <v>341</v>
      </c>
      <c r="C4" s="454" t="s">
        <v>342</v>
      </c>
      <c r="D4" s="360"/>
    </row>
    <row r="5" spans="1:49" s="283" customFormat="1" ht="65.099999999999994" customHeight="1" x14ac:dyDescent="0.25">
      <c r="A5" s="453"/>
      <c r="B5" s="454"/>
      <c r="C5" s="454"/>
      <c r="D5" s="284" t="s">
        <v>351</v>
      </c>
      <c r="AT5" s="289"/>
      <c r="AU5" s="290"/>
      <c r="AV5" s="289"/>
      <c r="AW5" s="289"/>
    </row>
    <row r="6" spans="1:49" ht="222" customHeight="1" x14ac:dyDescent="0.25">
      <c r="A6" s="291">
        <v>1</v>
      </c>
      <c r="B6" s="292" t="s">
        <v>72</v>
      </c>
      <c r="C6" s="293" t="s">
        <v>363</v>
      </c>
      <c r="D6" s="296" t="s">
        <v>367</v>
      </c>
      <c r="AT6" s="304"/>
      <c r="AU6" s="305"/>
      <c r="AV6" s="304"/>
      <c r="AW6" s="304"/>
    </row>
    <row r="7" spans="1:49" ht="240.75" customHeight="1" x14ac:dyDescent="0.25">
      <c r="A7" s="306">
        <v>2</v>
      </c>
      <c r="B7" s="460" t="s">
        <v>374</v>
      </c>
      <c r="C7" s="307" t="s">
        <v>375</v>
      </c>
      <c r="D7" s="310" t="s">
        <v>379</v>
      </c>
      <c r="AT7" s="304"/>
      <c r="AU7" s="305"/>
      <c r="AV7" s="304"/>
      <c r="AW7" s="304"/>
    </row>
    <row r="8" spans="1:49" ht="59.25" hidden="1" customHeight="1" x14ac:dyDescent="0.25">
      <c r="A8" s="291">
        <v>4</v>
      </c>
      <c r="B8" s="461"/>
      <c r="C8" s="315"/>
      <c r="D8" s="297" t="s">
        <v>379</v>
      </c>
      <c r="AT8" s="304"/>
      <c r="AU8" s="305"/>
      <c r="AV8" s="304"/>
      <c r="AW8" s="304"/>
    </row>
    <row r="9" spans="1:49" ht="77.25" hidden="1" customHeight="1" x14ac:dyDescent="0.25">
      <c r="A9" s="291">
        <v>5</v>
      </c>
      <c r="B9" s="461"/>
      <c r="C9" s="315"/>
      <c r="D9" s="297" t="s">
        <v>379</v>
      </c>
      <c r="AT9" s="304"/>
      <c r="AU9" s="305"/>
      <c r="AV9" s="304"/>
      <c r="AW9" s="304"/>
    </row>
    <row r="10" spans="1:49" ht="252.75" customHeight="1" x14ac:dyDescent="0.25">
      <c r="A10" s="291">
        <v>3</v>
      </c>
      <c r="B10" s="461"/>
      <c r="C10" s="307" t="s">
        <v>387</v>
      </c>
      <c r="D10" s="297" t="s">
        <v>391</v>
      </c>
      <c r="AT10" s="304"/>
      <c r="AU10" s="305"/>
      <c r="AV10" s="304"/>
      <c r="AW10" s="304"/>
    </row>
    <row r="11" spans="1:49" ht="0.75" hidden="1" customHeight="1" x14ac:dyDescent="0.25">
      <c r="A11" s="291">
        <v>6</v>
      </c>
      <c r="B11" s="315" t="s">
        <v>65</v>
      </c>
      <c r="C11" s="315"/>
      <c r="D11" s="325"/>
      <c r="AT11" s="304"/>
      <c r="AU11" s="305"/>
      <c r="AV11" s="304"/>
      <c r="AW11" s="304"/>
    </row>
    <row r="12" spans="1:49" ht="261" customHeight="1" x14ac:dyDescent="0.25">
      <c r="A12" s="464">
        <v>4</v>
      </c>
      <c r="B12" s="460" t="s">
        <v>260</v>
      </c>
      <c r="C12" s="326" t="s">
        <v>399</v>
      </c>
      <c r="D12" s="328" t="s">
        <v>402</v>
      </c>
      <c r="AT12" s="304"/>
      <c r="AU12" s="305"/>
      <c r="AV12" s="304"/>
      <c r="AW12" s="304"/>
    </row>
    <row r="13" spans="1:49" ht="226.5" customHeight="1" x14ac:dyDescent="0.25">
      <c r="A13" s="465"/>
      <c r="B13" s="461"/>
      <c r="C13" s="326" t="s">
        <v>409</v>
      </c>
      <c r="D13" s="328" t="s">
        <v>413</v>
      </c>
      <c r="AT13" s="304"/>
      <c r="AU13" s="335"/>
      <c r="AV13" s="304"/>
      <c r="AW13" s="304"/>
    </row>
    <row r="14" spans="1:49" ht="221.25" customHeight="1" x14ac:dyDescent="0.25">
      <c r="A14" s="465"/>
      <c r="B14" s="461"/>
      <c r="C14" s="326" t="s">
        <v>420</v>
      </c>
      <c r="D14" s="328" t="s">
        <v>424</v>
      </c>
      <c r="AT14" s="304"/>
      <c r="AU14" s="335"/>
      <c r="AV14" s="304"/>
      <c r="AW14" s="304"/>
    </row>
    <row r="15" spans="1:49" ht="144" customHeight="1" x14ac:dyDescent="0.25">
      <c r="A15" s="464">
        <v>5</v>
      </c>
      <c r="B15" s="460" t="s">
        <v>12</v>
      </c>
      <c r="C15" s="486" t="s">
        <v>431</v>
      </c>
      <c r="D15" s="474" t="s">
        <v>435</v>
      </c>
      <c r="AT15" s="304"/>
      <c r="AU15" s="304"/>
      <c r="AV15" s="304"/>
      <c r="AW15" s="304"/>
    </row>
    <row r="16" spans="1:49" ht="198.75" customHeight="1" x14ac:dyDescent="0.25">
      <c r="A16" s="465"/>
      <c r="B16" s="461"/>
      <c r="C16" s="487"/>
      <c r="D16" s="475"/>
    </row>
    <row r="17" spans="1:4" ht="238.5" customHeight="1" x14ac:dyDescent="0.25">
      <c r="A17" s="291">
        <v>6</v>
      </c>
      <c r="B17" s="292" t="s">
        <v>11</v>
      </c>
      <c r="C17" s="336" t="s">
        <v>11</v>
      </c>
      <c r="D17" s="338" t="s">
        <v>445</v>
      </c>
    </row>
    <row r="18" spans="1:4" ht="238.5" customHeight="1" x14ac:dyDescent="0.25">
      <c r="A18" s="291">
        <v>7</v>
      </c>
      <c r="B18" s="341" t="s">
        <v>538</v>
      </c>
      <c r="C18" s="342" t="s">
        <v>451</v>
      </c>
      <c r="D18" s="296" t="s">
        <v>455</v>
      </c>
    </row>
    <row r="19" spans="1:4" ht="151.5" customHeight="1" x14ac:dyDescent="0.25">
      <c r="A19" s="472">
        <v>8</v>
      </c>
      <c r="B19" s="473" t="s">
        <v>69</v>
      </c>
      <c r="C19" s="344" t="s">
        <v>459</v>
      </c>
      <c r="D19" s="345" t="s">
        <v>462</v>
      </c>
    </row>
    <row r="20" spans="1:4" ht="174.75" customHeight="1" x14ac:dyDescent="0.25">
      <c r="A20" s="472"/>
      <c r="B20" s="473"/>
      <c r="C20" s="344" t="s">
        <v>467</v>
      </c>
      <c r="D20" s="345" t="s">
        <v>470</v>
      </c>
    </row>
    <row r="21" spans="1:4" ht="222" customHeight="1" x14ac:dyDescent="0.25">
      <c r="A21" s="350">
        <v>9</v>
      </c>
      <c r="B21" s="351" t="s">
        <v>475</v>
      </c>
      <c r="C21" s="344" t="s">
        <v>476</v>
      </c>
      <c r="D21" s="345" t="s">
        <v>479</v>
      </c>
    </row>
    <row r="22" spans="1:4" ht="172.5" customHeight="1" x14ac:dyDescent="0.25">
      <c r="A22" s="350">
        <v>10</v>
      </c>
      <c r="B22" s="351" t="s">
        <v>65</v>
      </c>
      <c r="C22" s="344" t="s">
        <v>483</v>
      </c>
      <c r="D22" s="345" t="s">
        <v>487</v>
      </c>
    </row>
    <row r="23" spans="1:4" ht="232.5" customHeight="1" x14ac:dyDescent="0.25">
      <c r="A23" s="350">
        <v>11</v>
      </c>
      <c r="B23" s="351" t="s">
        <v>276</v>
      </c>
      <c r="C23" s="352"/>
      <c r="D23" s="355" t="s">
        <v>497</v>
      </c>
    </row>
    <row r="197" spans="93:93" ht="106.5" customHeight="1" x14ac:dyDescent="0.25">
      <c r="CO197" s="352"/>
    </row>
    <row r="198" spans="93:93" ht="124.5" customHeight="1" x14ac:dyDescent="0.25">
      <c r="CO198" s="358" t="s">
        <v>500</v>
      </c>
    </row>
    <row r="199" spans="93:93" ht="108" customHeight="1" x14ac:dyDescent="0.25">
      <c r="CO199" s="358" t="s">
        <v>70</v>
      </c>
    </row>
    <row r="200" spans="93:93" ht="83.25" customHeight="1" x14ac:dyDescent="0.25">
      <c r="CO200" s="358" t="s">
        <v>143</v>
      </c>
    </row>
    <row r="201" spans="93:93" ht="114.75" customHeight="1" x14ac:dyDescent="0.25">
      <c r="CO201" s="358" t="s">
        <v>404</v>
      </c>
    </row>
    <row r="202" spans="93:93" ht="118.5" customHeight="1" x14ac:dyDescent="0.25">
      <c r="CO202" s="358" t="s">
        <v>501</v>
      </c>
    </row>
    <row r="203" spans="93:93" ht="104.25" customHeight="1" x14ac:dyDescent="0.25">
      <c r="CO203" s="358" t="s">
        <v>20</v>
      </c>
    </row>
    <row r="204" spans="93:93" ht="63" x14ac:dyDescent="0.25">
      <c r="CO204" s="358" t="s">
        <v>66</v>
      </c>
    </row>
    <row r="205" spans="93:93" ht="157.5" customHeight="1" x14ac:dyDescent="0.25">
      <c r="CO205" s="358" t="s">
        <v>18</v>
      </c>
    </row>
    <row r="206" spans="93:93" ht="84" x14ac:dyDescent="0.25">
      <c r="CO206" s="358" t="s">
        <v>502</v>
      </c>
    </row>
    <row r="207" spans="93:93" ht="97.5" customHeight="1" x14ac:dyDescent="0.25">
      <c r="CO207" s="359" t="s">
        <v>503</v>
      </c>
    </row>
    <row r="208" spans="93:93" ht="119.25" customHeight="1" x14ac:dyDescent="0.25">
      <c r="CO208" s="359" t="s">
        <v>292</v>
      </c>
    </row>
    <row r="209" spans="93:93" ht="108" customHeight="1" x14ac:dyDescent="0.25">
      <c r="CO209" s="359" t="s">
        <v>19</v>
      </c>
    </row>
    <row r="210" spans="93:93" ht="188.25" customHeight="1" x14ac:dyDescent="0.25">
      <c r="CO210" s="359" t="s">
        <v>74</v>
      </c>
    </row>
  </sheetData>
  <mergeCells count="13">
    <mergeCell ref="A15:A16"/>
    <mergeCell ref="B15:B16"/>
    <mergeCell ref="C15:C16"/>
    <mergeCell ref="D15:D16"/>
    <mergeCell ref="A19:A20"/>
    <mergeCell ref="B19:B20"/>
    <mergeCell ref="A12:A14"/>
    <mergeCell ref="B12:B14"/>
    <mergeCell ref="A1:D3"/>
    <mergeCell ref="A4:A5"/>
    <mergeCell ref="B4:B5"/>
    <mergeCell ref="C4:C5"/>
    <mergeCell ref="B7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D1" zoomScale="70" zoomScaleNormal="70" workbookViewId="0">
      <selection activeCell="H9" sqref="H9:K9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.140625" customWidth="1"/>
    <col min="12" max="12" width="50" bestFit="1" customWidth="1"/>
  </cols>
  <sheetData>
    <row r="1" spans="1:12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2" ht="18.75" x14ac:dyDescent="0.3">
      <c r="A2" s="16" t="s">
        <v>7</v>
      </c>
      <c r="B2" s="16" t="s">
        <v>6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21</v>
      </c>
      <c r="I2" s="16" t="s">
        <v>22</v>
      </c>
      <c r="J2" s="16" t="s">
        <v>8</v>
      </c>
      <c r="K2" s="16" t="s">
        <v>5</v>
      </c>
      <c r="L2" s="16" t="s">
        <v>75</v>
      </c>
    </row>
    <row r="3" spans="1:12" ht="47.25" x14ac:dyDescent="0.25">
      <c r="A3" s="539">
        <v>1</v>
      </c>
      <c r="B3" s="540" t="s">
        <v>10</v>
      </c>
      <c r="C3" s="544" t="s">
        <v>11</v>
      </c>
      <c r="D3" s="23" t="s">
        <v>11</v>
      </c>
      <c r="E3" s="546" t="s">
        <v>15</v>
      </c>
      <c r="F3" s="552" t="s">
        <v>19</v>
      </c>
      <c r="G3" s="51" t="s">
        <v>146</v>
      </c>
      <c r="H3" s="52">
        <v>54840</v>
      </c>
      <c r="I3" s="50">
        <v>54327</v>
      </c>
      <c r="J3" s="21">
        <v>0.99099999999999999</v>
      </c>
      <c r="K3" s="449" t="s">
        <v>153</v>
      </c>
      <c r="L3" s="561">
        <v>6728963</v>
      </c>
    </row>
    <row r="4" spans="1:12" ht="141.75" x14ac:dyDescent="0.25">
      <c r="A4" s="539"/>
      <c r="B4" s="540"/>
      <c r="C4" s="545"/>
      <c r="D4" s="23" t="s">
        <v>14</v>
      </c>
      <c r="E4" s="548"/>
      <c r="F4" s="553"/>
      <c r="G4" s="51" t="s">
        <v>147</v>
      </c>
      <c r="H4" s="52">
        <v>18000</v>
      </c>
      <c r="I4" s="24">
        <v>18000</v>
      </c>
      <c r="J4" s="21">
        <v>1</v>
      </c>
      <c r="K4" s="449" t="s">
        <v>154</v>
      </c>
      <c r="L4" s="562"/>
    </row>
    <row r="5" spans="1:12" ht="78.75" x14ac:dyDescent="0.25">
      <c r="A5" s="539"/>
      <c r="B5" s="540"/>
      <c r="C5" s="549" t="s">
        <v>12</v>
      </c>
      <c r="D5" s="546" t="s">
        <v>12</v>
      </c>
      <c r="E5" s="552" t="s">
        <v>16</v>
      </c>
      <c r="F5" s="552" t="s">
        <v>20</v>
      </c>
      <c r="G5" s="51" t="s">
        <v>148</v>
      </c>
      <c r="H5" s="52">
        <v>5948304</v>
      </c>
      <c r="I5" s="50">
        <v>4941571</v>
      </c>
      <c r="J5" s="21">
        <v>0.83099999999999996</v>
      </c>
      <c r="K5" s="449" t="s">
        <v>155</v>
      </c>
      <c r="L5" s="562"/>
    </row>
    <row r="6" spans="1:12" ht="63" x14ac:dyDescent="0.25">
      <c r="A6" s="539"/>
      <c r="B6" s="540"/>
      <c r="C6" s="550"/>
      <c r="D6" s="547"/>
      <c r="E6" s="554"/>
      <c r="F6" s="554"/>
      <c r="G6" s="51" t="s">
        <v>149</v>
      </c>
      <c r="H6" s="52">
        <v>132227</v>
      </c>
      <c r="I6" s="50">
        <v>128731</v>
      </c>
      <c r="J6" s="21">
        <v>0.97399999999999998</v>
      </c>
      <c r="K6" s="449" t="s">
        <v>156</v>
      </c>
      <c r="L6" s="562"/>
    </row>
    <row r="7" spans="1:12" ht="31.5" x14ac:dyDescent="0.25">
      <c r="A7" s="539"/>
      <c r="B7" s="540"/>
      <c r="C7" s="550"/>
      <c r="D7" s="547"/>
      <c r="E7" s="554"/>
      <c r="F7" s="554"/>
      <c r="G7" s="51" t="s">
        <v>150</v>
      </c>
      <c r="H7" s="52">
        <v>1836712</v>
      </c>
      <c r="I7" s="50">
        <v>1528524</v>
      </c>
      <c r="J7" s="21">
        <v>0.83199999999999996</v>
      </c>
      <c r="K7" s="449" t="s">
        <v>157</v>
      </c>
      <c r="L7" s="562"/>
    </row>
    <row r="8" spans="1:12" ht="31.5" x14ac:dyDescent="0.25">
      <c r="A8" s="539"/>
      <c r="B8" s="540"/>
      <c r="C8" s="551"/>
      <c r="D8" s="548"/>
      <c r="E8" s="553"/>
      <c r="F8" s="553"/>
      <c r="G8" s="40" t="s">
        <v>151</v>
      </c>
      <c r="H8" s="29">
        <v>8000</v>
      </c>
      <c r="I8" s="29">
        <v>8000</v>
      </c>
      <c r="J8" s="21">
        <v>1</v>
      </c>
      <c r="K8" s="450" t="s">
        <v>158</v>
      </c>
      <c r="L8" s="562"/>
    </row>
    <row r="9" spans="1:12" ht="63" x14ac:dyDescent="0.25">
      <c r="A9" s="539"/>
      <c r="B9" s="540"/>
      <c r="C9" s="28" t="s">
        <v>145</v>
      </c>
      <c r="D9" s="42" t="s">
        <v>13</v>
      </c>
      <c r="E9" s="8" t="s">
        <v>17</v>
      </c>
      <c r="F9" s="9" t="s">
        <v>18</v>
      </c>
      <c r="G9" s="51" t="s">
        <v>152</v>
      </c>
      <c r="H9" s="52">
        <v>49811</v>
      </c>
      <c r="I9" s="50">
        <v>49810</v>
      </c>
      <c r="J9" s="21">
        <v>1</v>
      </c>
      <c r="K9" s="449" t="s">
        <v>159</v>
      </c>
      <c r="L9" s="563"/>
    </row>
  </sheetData>
  <mergeCells count="11">
    <mergeCell ref="A3:A9"/>
    <mergeCell ref="B3:B9"/>
    <mergeCell ref="A1:L1"/>
    <mergeCell ref="L3:L9"/>
    <mergeCell ref="C3:C4"/>
    <mergeCell ref="D5:D8"/>
    <mergeCell ref="C5:C8"/>
    <mergeCell ref="E3:E4"/>
    <mergeCell ref="F3:F4"/>
    <mergeCell ref="E5:E8"/>
    <mergeCell ref="F5:F8"/>
  </mergeCells>
  <dataValidations count="2">
    <dataValidation allowBlank="1" showInputMessage="1" showErrorMessage="1" errorTitle="DETENTE" error="NO INGRESAR OTROS TIPOS DE DATOS" sqref="G3:G7 G9"/>
    <dataValidation type="list" allowBlank="1" showInputMessage="1" showErrorMessage="1" errorTitle="DETENTE" error="NO INGRESAR OTROS TIPOS DE DATOS" sqref="D9 D3:D5">
      <formula1>INDIRECT(C3)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4" zoomScale="70" zoomScaleNormal="70" workbookViewId="0">
      <selection activeCell="C13" sqref="C13:K13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" bestFit="1" customWidth="1"/>
    <col min="12" max="12" width="50" bestFit="1" customWidth="1"/>
  </cols>
  <sheetData>
    <row r="1" spans="1:13" ht="60" customHeight="1" x14ac:dyDescent="0.25">
      <c r="A1" s="558" t="s">
        <v>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</row>
    <row r="2" spans="1:13" ht="18.75" x14ac:dyDescent="0.3">
      <c r="A2" s="16" t="s">
        <v>7</v>
      </c>
      <c r="B2" s="16" t="s">
        <v>6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21</v>
      </c>
      <c r="I2" s="16" t="s">
        <v>22</v>
      </c>
      <c r="J2" s="16" t="s">
        <v>8</v>
      </c>
      <c r="K2" s="16" t="s">
        <v>5</v>
      </c>
      <c r="L2" s="16" t="s">
        <v>75</v>
      </c>
    </row>
    <row r="3" spans="1:13" ht="78.75" x14ac:dyDescent="0.25">
      <c r="A3" s="564">
        <v>1</v>
      </c>
      <c r="B3" s="567" t="s">
        <v>23</v>
      </c>
      <c r="C3" s="28" t="s">
        <v>51</v>
      </c>
      <c r="D3" s="7" t="s">
        <v>13</v>
      </c>
      <c r="E3" s="11" t="s">
        <v>17</v>
      </c>
      <c r="F3" s="12" t="s">
        <v>18</v>
      </c>
      <c r="G3" s="7" t="s">
        <v>25</v>
      </c>
      <c r="H3" s="29">
        <v>4600</v>
      </c>
      <c r="I3" s="29">
        <v>4600</v>
      </c>
      <c r="J3" s="2">
        <f t="shared" ref="J3:J13" si="0">(I3*1)/H3</f>
        <v>1</v>
      </c>
      <c r="K3" s="7" t="s">
        <v>28</v>
      </c>
      <c r="L3" s="561">
        <f>(I3+I4+I5+I6+I7+I8+I9+I10+I11+I12+I13)</f>
        <v>1025189.5</v>
      </c>
      <c r="M3" s="3"/>
    </row>
    <row r="4" spans="1:13" ht="126" x14ac:dyDescent="0.25">
      <c r="A4" s="565"/>
      <c r="B4" s="568"/>
      <c r="C4" s="549" t="s">
        <v>12</v>
      </c>
      <c r="D4" s="570" t="s">
        <v>24</v>
      </c>
      <c r="E4" s="555" t="s">
        <v>16</v>
      </c>
      <c r="F4" s="555" t="s">
        <v>20</v>
      </c>
      <c r="G4" s="7" t="s">
        <v>26</v>
      </c>
      <c r="H4" s="29">
        <v>46271.5</v>
      </c>
      <c r="I4" s="29">
        <v>46271.5</v>
      </c>
      <c r="J4" s="2">
        <f t="shared" si="0"/>
        <v>1</v>
      </c>
      <c r="K4" s="7" t="s">
        <v>29</v>
      </c>
      <c r="L4" s="562"/>
      <c r="M4" s="3"/>
    </row>
    <row r="5" spans="1:13" ht="31.5" x14ac:dyDescent="0.25">
      <c r="A5" s="565"/>
      <c r="B5" s="568"/>
      <c r="C5" s="550"/>
      <c r="D5" s="571"/>
      <c r="E5" s="556"/>
      <c r="F5" s="556"/>
      <c r="G5" s="10" t="s">
        <v>54</v>
      </c>
      <c r="H5" s="1">
        <v>33000</v>
      </c>
      <c r="I5" s="1">
        <v>33000</v>
      </c>
      <c r="J5" s="2">
        <f t="shared" si="0"/>
        <v>1</v>
      </c>
      <c r="K5" s="14" t="s">
        <v>32</v>
      </c>
      <c r="L5" s="562"/>
      <c r="M5" s="3"/>
    </row>
    <row r="6" spans="1:13" ht="15.75" customHeight="1" x14ac:dyDescent="0.25">
      <c r="A6" s="565"/>
      <c r="B6" s="568"/>
      <c r="C6" s="550"/>
      <c r="D6" s="571"/>
      <c r="E6" s="556"/>
      <c r="F6" s="556"/>
      <c r="G6" s="10" t="s">
        <v>35</v>
      </c>
      <c r="H6" s="1">
        <v>15000</v>
      </c>
      <c r="I6" s="1">
        <v>15000</v>
      </c>
      <c r="J6" s="2">
        <f t="shared" si="0"/>
        <v>1</v>
      </c>
      <c r="K6" s="14" t="s">
        <v>36</v>
      </c>
      <c r="L6" s="562"/>
      <c r="M6" s="3"/>
    </row>
    <row r="7" spans="1:13" ht="15.75" customHeight="1" x14ac:dyDescent="0.25">
      <c r="A7" s="565"/>
      <c r="B7" s="568"/>
      <c r="C7" s="550"/>
      <c r="D7" s="571"/>
      <c r="E7" s="556"/>
      <c r="F7" s="556"/>
      <c r="G7" s="6" t="s">
        <v>55</v>
      </c>
      <c r="H7" s="1">
        <v>34000</v>
      </c>
      <c r="I7" s="1">
        <v>34000</v>
      </c>
      <c r="J7" s="2">
        <f t="shared" si="0"/>
        <v>1</v>
      </c>
      <c r="K7" s="6" t="s">
        <v>33</v>
      </c>
      <c r="L7" s="562"/>
      <c r="M7" s="3"/>
    </row>
    <row r="8" spans="1:13" ht="31.5" x14ac:dyDescent="0.25">
      <c r="A8" s="565"/>
      <c r="B8" s="568"/>
      <c r="C8" s="550"/>
      <c r="D8" s="571"/>
      <c r="E8" s="556"/>
      <c r="F8" s="556"/>
      <c r="G8" s="6" t="s">
        <v>56</v>
      </c>
      <c r="H8" s="1">
        <v>12000</v>
      </c>
      <c r="I8" s="1">
        <v>12000</v>
      </c>
      <c r="J8" s="2">
        <f t="shared" si="0"/>
        <v>1</v>
      </c>
      <c r="K8" s="6" t="s">
        <v>37</v>
      </c>
      <c r="L8" s="562"/>
      <c r="M8" s="3"/>
    </row>
    <row r="9" spans="1:13" ht="94.5" x14ac:dyDescent="0.25">
      <c r="A9" s="565"/>
      <c r="B9" s="568"/>
      <c r="C9" s="550"/>
      <c r="D9" s="571"/>
      <c r="E9" s="556"/>
      <c r="F9" s="556"/>
      <c r="G9" s="6" t="s">
        <v>57</v>
      </c>
      <c r="H9" s="1">
        <v>500000</v>
      </c>
      <c r="I9" s="1">
        <v>500000</v>
      </c>
      <c r="J9" s="2">
        <f t="shared" si="0"/>
        <v>1</v>
      </c>
      <c r="K9" s="6" t="s">
        <v>38</v>
      </c>
      <c r="L9" s="562"/>
      <c r="M9" s="4"/>
    </row>
    <row r="10" spans="1:13" ht="141.75" x14ac:dyDescent="0.25">
      <c r="A10" s="565"/>
      <c r="B10" s="568"/>
      <c r="C10" s="551"/>
      <c r="D10" s="572"/>
      <c r="E10" s="557"/>
      <c r="F10" s="557"/>
      <c r="G10" s="6" t="s">
        <v>53</v>
      </c>
      <c r="H10" s="1">
        <v>324000</v>
      </c>
      <c r="I10" s="1">
        <v>324000</v>
      </c>
      <c r="J10" s="2">
        <f t="shared" si="0"/>
        <v>1</v>
      </c>
      <c r="K10" s="6" t="s">
        <v>39</v>
      </c>
      <c r="L10" s="562"/>
      <c r="M10" s="3"/>
    </row>
    <row r="11" spans="1:13" ht="141.75" x14ac:dyDescent="0.25">
      <c r="A11" s="565"/>
      <c r="B11" s="568"/>
      <c r="C11" s="31" t="s">
        <v>11</v>
      </c>
      <c r="D11" s="10" t="s">
        <v>11</v>
      </c>
      <c r="E11" s="18" t="s">
        <v>15</v>
      </c>
      <c r="F11" s="12" t="s">
        <v>19</v>
      </c>
      <c r="G11" s="7" t="s">
        <v>27</v>
      </c>
      <c r="H11" s="29">
        <v>6018</v>
      </c>
      <c r="I11" s="29">
        <v>6018</v>
      </c>
      <c r="J11" s="2">
        <f t="shared" si="0"/>
        <v>1</v>
      </c>
      <c r="K11" s="7" t="s">
        <v>30</v>
      </c>
      <c r="L11" s="562"/>
      <c r="M11" s="3"/>
    </row>
    <row r="12" spans="1:13" ht="63" x14ac:dyDescent="0.25">
      <c r="A12" s="565"/>
      <c r="B12" s="568"/>
      <c r="C12" s="25" t="s">
        <v>336</v>
      </c>
      <c r="D12" s="10" t="s">
        <v>68</v>
      </c>
      <c r="E12" s="11" t="s">
        <v>67</v>
      </c>
      <c r="F12" s="12" t="s">
        <v>70</v>
      </c>
      <c r="G12" s="6" t="s">
        <v>49</v>
      </c>
      <c r="H12" s="1">
        <v>300</v>
      </c>
      <c r="I12" s="1">
        <v>300</v>
      </c>
      <c r="J12" s="2">
        <f t="shared" si="0"/>
        <v>1</v>
      </c>
      <c r="K12" s="13" t="s">
        <v>31</v>
      </c>
      <c r="L12" s="562"/>
    </row>
    <row r="13" spans="1:13" ht="78.75" x14ac:dyDescent="0.25">
      <c r="A13" s="566"/>
      <c r="B13" s="569"/>
      <c r="C13" s="15" t="s">
        <v>50</v>
      </c>
      <c r="D13" s="10" t="s">
        <v>65</v>
      </c>
      <c r="E13" s="11" t="s">
        <v>64</v>
      </c>
      <c r="F13" s="12" t="s">
        <v>66</v>
      </c>
      <c r="G13" s="6" t="s">
        <v>52</v>
      </c>
      <c r="H13" s="1">
        <v>50000</v>
      </c>
      <c r="I13" s="1">
        <v>50000</v>
      </c>
      <c r="J13" s="2">
        <f t="shared" si="0"/>
        <v>1</v>
      </c>
      <c r="K13" s="6" t="s">
        <v>34</v>
      </c>
      <c r="L13" s="563"/>
      <c r="M13" s="3"/>
    </row>
    <row r="14" spans="1:13" x14ac:dyDescent="0.25">
      <c r="H14" s="17"/>
    </row>
  </sheetData>
  <mergeCells count="8">
    <mergeCell ref="F4:F10"/>
    <mergeCell ref="A1:L1"/>
    <mergeCell ref="L3:L13"/>
    <mergeCell ref="A3:A13"/>
    <mergeCell ref="B3:B13"/>
    <mergeCell ref="C4:C10"/>
    <mergeCell ref="D4:D10"/>
    <mergeCell ref="E4:E10"/>
  </mergeCells>
  <dataValidations count="2">
    <dataValidation allowBlank="1" showInputMessage="1" showErrorMessage="1" errorTitle="DETENTE" error="NO INGRESAR OTROS TIPOS DE DATOS" sqref="G3:G6 G11:G12"/>
    <dataValidation type="list" allowBlank="1" showInputMessage="1" showErrorMessage="1" errorTitle="DETENTE" error="NO INGRESAR OTROS TIPOS DE DATOS" sqref="D3:D4 D11">
      <formula1>INDIRECT(C3)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70" zoomScaleNormal="70" workbookViewId="0">
      <selection activeCell="C5" sqref="C5:K5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" bestFit="1" customWidth="1"/>
    <col min="12" max="12" width="50" bestFit="1" customWidth="1"/>
  </cols>
  <sheetData>
    <row r="1" spans="1:13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3" ht="37.5" x14ac:dyDescent="0.25">
      <c r="A2" s="33" t="s">
        <v>7</v>
      </c>
      <c r="B2" s="33" t="s">
        <v>6</v>
      </c>
      <c r="C2" s="33" t="s">
        <v>0</v>
      </c>
      <c r="D2" s="33" t="s">
        <v>1</v>
      </c>
      <c r="E2" s="33" t="s">
        <v>2</v>
      </c>
      <c r="F2" s="33" t="s">
        <v>3</v>
      </c>
      <c r="G2" s="33" t="s">
        <v>4</v>
      </c>
      <c r="H2" s="33" t="s">
        <v>21</v>
      </c>
      <c r="I2" s="33" t="s">
        <v>22</v>
      </c>
      <c r="J2" s="33" t="s">
        <v>8</v>
      </c>
      <c r="K2" s="33" t="s">
        <v>5</v>
      </c>
      <c r="L2" s="34" t="s">
        <v>78</v>
      </c>
    </row>
    <row r="3" spans="1:13" ht="94.5" x14ac:dyDescent="0.25">
      <c r="A3" s="575"/>
      <c r="B3" s="574" t="s">
        <v>40</v>
      </c>
      <c r="C3" s="31" t="s">
        <v>11</v>
      </c>
      <c r="D3" s="27" t="s">
        <v>11</v>
      </c>
      <c r="E3" s="18" t="s">
        <v>15</v>
      </c>
      <c r="F3" s="12" t="s">
        <v>19</v>
      </c>
      <c r="G3" s="19" t="s">
        <v>77</v>
      </c>
      <c r="H3" s="20">
        <v>39158.5</v>
      </c>
      <c r="I3" s="20">
        <v>39158.5</v>
      </c>
      <c r="J3" s="21">
        <f>(I3*1/H3)</f>
        <v>1</v>
      </c>
      <c r="K3" s="13" t="s">
        <v>48</v>
      </c>
      <c r="L3" s="542">
        <f>(I3+I4+I5+I6+I7+I8+I9+I10+I11)</f>
        <v>1849520.09</v>
      </c>
      <c r="M3" s="5"/>
    </row>
    <row r="4" spans="1:13" ht="63" x14ac:dyDescent="0.25">
      <c r="A4" s="575"/>
      <c r="B4" s="574"/>
      <c r="C4" s="28" t="s">
        <v>51</v>
      </c>
      <c r="D4" s="27" t="s">
        <v>13</v>
      </c>
      <c r="E4" s="11" t="s">
        <v>17</v>
      </c>
      <c r="F4" s="30" t="s">
        <v>18</v>
      </c>
      <c r="G4" s="19" t="s">
        <v>77</v>
      </c>
      <c r="H4" s="20">
        <v>6042.5</v>
      </c>
      <c r="I4" s="20">
        <v>6042.5</v>
      </c>
      <c r="J4" s="21">
        <f t="shared" ref="J4:J11" si="0">(I4*1/H4)</f>
        <v>1</v>
      </c>
      <c r="K4" s="13" t="s">
        <v>45</v>
      </c>
      <c r="L4" s="543"/>
      <c r="M4" s="3"/>
    </row>
    <row r="5" spans="1:13" ht="78.75" x14ac:dyDescent="0.25">
      <c r="A5" s="575"/>
      <c r="B5" s="574"/>
      <c r="C5" s="26" t="s">
        <v>72</v>
      </c>
      <c r="D5" s="27" t="s">
        <v>14</v>
      </c>
      <c r="E5" s="8" t="s">
        <v>73</v>
      </c>
      <c r="F5" s="9" t="s">
        <v>74</v>
      </c>
      <c r="G5" s="19" t="s">
        <v>42</v>
      </c>
      <c r="H5" s="20">
        <v>14300</v>
      </c>
      <c r="I5" s="20">
        <v>14300</v>
      </c>
      <c r="J5" s="21">
        <f t="shared" si="0"/>
        <v>1</v>
      </c>
      <c r="K5" s="14" t="s">
        <v>46</v>
      </c>
      <c r="L5" s="543"/>
      <c r="M5" s="3"/>
    </row>
    <row r="6" spans="1:13" ht="63" x14ac:dyDescent="0.25">
      <c r="A6" s="575"/>
      <c r="B6" s="574"/>
      <c r="C6" s="576" t="s">
        <v>71</v>
      </c>
      <c r="D6" s="577" t="s">
        <v>12</v>
      </c>
      <c r="E6" s="573" t="s">
        <v>16</v>
      </c>
      <c r="F6" s="573" t="s">
        <v>20</v>
      </c>
      <c r="G6" s="19" t="s">
        <v>43</v>
      </c>
      <c r="H6" s="20">
        <v>42456</v>
      </c>
      <c r="I6" s="24">
        <v>25473.599999999999</v>
      </c>
      <c r="J6" s="21">
        <f t="shared" si="0"/>
        <v>0.6</v>
      </c>
      <c r="K6" s="14" t="s">
        <v>58</v>
      </c>
      <c r="L6" s="543"/>
    </row>
    <row r="7" spans="1:13" ht="31.5" x14ac:dyDescent="0.25">
      <c r="A7" s="575"/>
      <c r="B7" s="574"/>
      <c r="C7" s="576"/>
      <c r="D7" s="577"/>
      <c r="E7" s="578"/>
      <c r="F7" s="573"/>
      <c r="G7" s="19" t="s">
        <v>44</v>
      </c>
      <c r="H7" s="20">
        <v>399610</v>
      </c>
      <c r="I7" s="20">
        <v>399610</v>
      </c>
      <c r="J7" s="21">
        <f t="shared" si="0"/>
        <v>1</v>
      </c>
      <c r="K7" s="14" t="s">
        <v>59</v>
      </c>
      <c r="L7" s="543"/>
    </row>
    <row r="8" spans="1:13" ht="63" x14ac:dyDescent="0.25">
      <c r="A8" s="575"/>
      <c r="B8" s="574"/>
      <c r="C8" s="576"/>
      <c r="D8" s="577"/>
      <c r="E8" s="578"/>
      <c r="F8" s="573"/>
      <c r="G8" s="19" t="s">
        <v>111</v>
      </c>
      <c r="H8" s="20">
        <v>1271847</v>
      </c>
      <c r="I8" s="20">
        <v>1271847</v>
      </c>
      <c r="J8" s="21">
        <f t="shared" si="0"/>
        <v>1</v>
      </c>
      <c r="K8" s="13" t="s">
        <v>60</v>
      </c>
      <c r="L8" s="543"/>
    </row>
    <row r="9" spans="1:13" ht="78.75" x14ac:dyDescent="0.25">
      <c r="A9" s="575"/>
      <c r="B9" s="574"/>
      <c r="C9" s="576"/>
      <c r="D9" s="577"/>
      <c r="E9" s="578"/>
      <c r="F9" s="573"/>
      <c r="G9" s="19" t="s">
        <v>61</v>
      </c>
      <c r="H9" s="20">
        <v>18266</v>
      </c>
      <c r="I9" s="20">
        <v>13664.79</v>
      </c>
      <c r="J9" s="21">
        <f t="shared" si="0"/>
        <v>0.74809974816599156</v>
      </c>
      <c r="K9" s="13" t="s">
        <v>62</v>
      </c>
      <c r="L9" s="543"/>
    </row>
    <row r="10" spans="1:13" ht="47.25" x14ac:dyDescent="0.25">
      <c r="A10" s="575"/>
      <c r="B10" s="574"/>
      <c r="C10" s="576"/>
      <c r="D10" s="577"/>
      <c r="E10" s="578"/>
      <c r="F10" s="573"/>
      <c r="G10" s="19" t="s">
        <v>41</v>
      </c>
      <c r="H10" s="20">
        <v>69423.7</v>
      </c>
      <c r="I10" s="20">
        <v>69423.7</v>
      </c>
      <c r="J10" s="21">
        <f t="shared" si="0"/>
        <v>1</v>
      </c>
      <c r="K10" s="13" t="s">
        <v>63</v>
      </c>
      <c r="L10" s="543"/>
    </row>
    <row r="11" spans="1:13" ht="130.5" customHeight="1" x14ac:dyDescent="0.25">
      <c r="A11" s="575"/>
      <c r="B11" s="574"/>
      <c r="C11" s="25" t="s">
        <v>69</v>
      </c>
      <c r="D11" s="10" t="s">
        <v>68</v>
      </c>
      <c r="E11" s="12" t="s">
        <v>67</v>
      </c>
      <c r="F11" s="12" t="s">
        <v>70</v>
      </c>
      <c r="G11" s="27" t="s">
        <v>76</v>
      </c>
      <c r="H11" s="22">
        <v>10000</v>
      </c>
      <c r="I11" s="20">
        <v>10000</v>
      </c>
      <c r="J11" s="21">
        <f t="shared" si="0"/>
        <v>1</v>
      </c>
      <c r="K11" s="23" t="s">
        <v>47</v>
      </c>
      <c r="L11" s="543"/>
      <c r="M11" s="3"/>
    </row>
  </sheetData>
  <autoFilter ref="A2:M11"/>
  <mergeCells count="8">
    <mergeCell ref="F6:F10"/>
    <mergeCell ref="A1:L1"/>
    <mergeCell ref="L3:L11"/>
    <mergeCell ref="B3:B11"/>
    <mergeCell ref="A3:A11"/>
    <mergeCell ref="C6:C10"/>
    <mergeCell ref="D6:D10"/>
    <mergeCell ref="E6:E10"/>
  </mergeCells>
  <dataValidations count="2">
    <dataValidation allowBlank="1" showInputMessage="1" showErrorMessage="1" errorTitle="DETENTE" error="NO INGRESAR OTROS TIPOS DE DATOS" sqref="G3:G10"/>
    <dataValidation type="list" allowBlank="1" showInputMessage="1" showErrorMessage="1" errorTitle="DETENTE" error="NO INGRESAR OTROS TIPOS DE DATOS" sqref="D3:D6">
      <formula1>INDIRECT(C3)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zoomScale="50" zoomScaleNormal="50" workbookViewId="0">
      <selection activeCell="C16" sqref="C16:K17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52.7109375" bestFit="1" customWidth="1"/>
    <col min="5" max="5" width="20.140625" bestFit="1" customWidth="1"/>
    <col min="6" max="6" width="55.140625" bestFit="1" customWidth="1"/>
    <col min="7" max="7" width="83" bestFit="1" customWidth="1"/>
    <col min="8" max="8" width="50.85546875" bestFit="1" customWidth="1"/>
    <col min="9" max="9" width="45.85546875" bestFit="1" customWidth="1"/>
    <col min="10" max="10" width="25.5703125" bestFit="1" customWidth="1"/>
    <col min="11" max="11" width="20" bestFit="1" customWidth="1"/>
    <col min="12" max="12" width="50" bestFit="1" customWidth="1"/>
  </cols>
  <sheetData>
    <row r="1" spans="1:13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3" ht="18.75" x14ac:dyDescent="0.3">
      <c r="A2" s="16" t="s">
        <v>7</v>
      </c>
      <c r="B2" s="16" t="s">
        <v>6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21</v>
      </c>
      <c r="I2" s="16" t="s">
        <v>22</v>
      </c>
      <c r="J2" s="16" t="s">
        <v>8</v>
      </c>
      <c r="K2" s="16" t="s">
        <v>5</v>
      </c>
      <c r="L2" s="16" t="s">
        <v>75</v>
      </c>
    </row>
    <row r="3" spans="1:13" ht="126" x14ac:dyDescent="0.25">
      <c r="A3" s="600">
        <v>1</v>
      </c>
      <c r="B3" s="574" t="s">
        <v>93</v>
      </c>
      <c r="C3" s="591" t="s">
        <v>51</v>
      </c>
      <c r="D3" s="579" t="s">
        <v>13</v>
      </c>
      <c r="E3" s="594" t="s">
        <v>17</v>
      </c>
      <c r="F3" s="594" t="s">
        <v>18</v>
      </c>
      <c r="G3" s="39" t="s">
        <v>79</v>
      </c>
      <c r="H3" s="20">
        <v>0</v>
      </c>
      <c r="I3" s="20">
        <v>0</v>
      </c>
      <c r="J3" s="21">
        <v>0</v>
      </c>
      <c r="K3" s="13" t="s">
        <v>119</v>
      </c>
      <c r="L3" s="582">
        <f>(I3+I4+I5+I6+I7+I8+I9+I10+I11+I12+I13+I14+I15+I16+I17+I18+I19+I20)</f>
        <v>1788114</v>
      </c>
      <c r="M3" s="3"/>
    </row>
    <row r="4" spans="1:13" ht="47.25" x14ac:dyDescent="0.25">
      <c r="A4" s="600"/>
      <c r="B4" s="574"/>
      <c r="C4" s="592"/>
      <c r="D4" s="580"/>
      <c r="E4" s="595"/>
      <c r="F4" s="595"/>
      <c r="G4" s="39" t="s">
        <v>80</v>
      </c>
      <c r="H4" s="20">
        <v>0</v>
      </c>
      <c r="I4" s="20">
        <v>0</v>
      </c>
      <c r="J4" s="21">
        <v>0</v>
      </c>
      <c r="K4" s="13" t="s">
        <v>94</v>
      </c>
      <c r="L4" s="583"/>
      <c r="M4" s="3"/>
    </row>
    <row r="5" spans="1:13" ht="94.5" customHeight="1" x14ac:dyDescent="0.25">
      <c r="A5" s="600"/>
      <c r="B5" s="574"/>
      <c r="C5" s="592"/>
      <c r="D5" s="580"/>
      <c r="E5" s="595"/>
      <c r="F5" s="595"/>
      <c r="G5" s="32" t="s">
        <v>81</v>
      </c>
      <c r="H5" s="20">
        <v>18240</v>
      </c>
      <c r="I5" s="20">
        <v>18240</v>
      </c>
      <c r="J5" s="21">
        <f t="shared" ref="J5:J20" si="0">(I5*1/H5)</f>
        <v>1</v>
      </c>
      <c r="K5" s="13" t="s">
        <v>95</v>
      </c>
      <c r="L5" s="583"/>
      <c r="M5" s="3"/>
    </row>
    <row r="6" spans="1:13" ht="63" x14ac:dyDescent="0.25">
      <c r="A6" s="600"/>
      <c r="B6" s="574"/>
      <c r="C6" s="592"/>
      <c r="D6" s="580"/>
      <c r="E6" s="595"/>
      <c r="F6" s="595"/>
      <c r="G6" s="39" t="s">
        <v>82</v>
      </c>
      <c r="H6" s="20">
        <v>1480</v>
      </c>
      <c r="I6" s="20">
        <v>1480</v>
      </c>
      <c r="J6" s="21">
        <f t="shared" si="0"/>
        <v>1</v>
      </c>
      <c r="K6" s="13" t="s">
        <v>96</v>
      </c>
      <c r="L6" s="583"/>
      <c r="M6" s="3"/>
    </row>
    <row r="7" spans="1:13" ht="78.75" x14ac:dyDescent="0.25">
      <c r="A7" s="600"/>
      <c r="B7" s="574"/>
      <c r="C7" s="592"/>
      <c r="D7" s="580"/>
      <c r="E7" s="595"/>
      <c r="F7" s="595"/>
      <c r="G7" s="39" t="s">
        <v>83</v>
      </c>
      <c r="H7" s="20">
        <v>2100</v>
      </c>
      <c r="I7" s="20">
        <v>2100</v>
      </c>
      <c r="J7" s="21">
        <f t="shared" si="0"/>
        <v>1</v>
      </c>
      <c r="K7" s="13" t="s">
        <v>97</v>
      </c>
      <c r="L7" s="583"/>
      <c r="M7" s="3"/>
    </row>
    <row r="8" spans="1:13" ht="63" customHeight="1" x14ac:dyDescent="0.25">
      <c r="A8" s="600"/>
      <c r="B8" s="574"/>
      <c r="C8" s="592"/>
      <c r="D8" s="580"/>
      <c r="E8" s="595"/>
      <c r="F8" s="595"/>
      <c r="G8" s="39" t="s">
        <v>84</v>
      </c>
      <c r="H8" s="20">
        <v>2000</v>
      </c>
      <c r="I8" s="20">
        <v>2000</v>
      </c>
      <c r="J8" s="21">
        <f t="shared" si="0"/>
        <v>1</v>
      </c>
      <c r="K8" s="13" t="s">
        <v>98</v>
      </c>
      <c r="L8" s="583"/>
      <c r="M8" s="4"/>
    </row>
    <row r="9" spans="1:13" ht="78.75" x14ac:dyDescent="0.25">
      <c r="A9" s="600"/>
      <c r="B9" s="574"/>
      <c r="C9" s="592"/>
      <c r="D9" s="580"/>
      <c r="E9" s="595"/>
      <c r="F9" s="595"/>
      <c r="G9" s="39" t="s">
        <v>99</v>
      </c>
      <c r="H9" s="20">
        <v>8000</v>
      </c>
      <c r="I9" s="20">
        <v>8000</v>
      </c>
      <c r="J9" s="21">
        <f t="shared" si="0"/>
        <v>1</v>
      </c>
      <c r="K9" s="13" t="s">
        <v>100</v>
      </c>
      <c r="L9" s="583"/>
      <c r="M9" s="3"/>
    </row>
    <row r="10" spans="1:13" ht="94.5" customHeight="1" x14ac:dyDescent="0.25">
      <c r="A10" s="600"/>
      <c r="B10" s="574"/>
      <c r="C10" s="593"/>
      <c r="D10" s="581"/>
      <c r="E10" s="596"/>
      <c r="F10" s="596"/>
      <c r="G10" s="39" t="s">
        <v>85</v>
      </c>
      <c r="H10" s="20">
        <v>700</v>
      </c>
      <c r="I10" s="20">
        <v>700</v>
      </c>
      <c r="J10" s="21">
        <f t="shared" si="0"/>
        <v>1</v>
      </c>
      <c r="K10" s="13" t="s">
        <v>101</v>
      </c>
      <c r="L10" s="583"/>
      <c r="M10" s="3"/>
    </row>
    <row r="11" spans="1:13" ht="110.25" customHeight="1" x14ac:dyDescent="0.25">
      <c r="A11" s="600"/>
      <c r="B11" s="574"/>
      <c r="C11" s="544" t="s">
        <v>11</v>
      </c>
      <c r="D11" s="597" t="s">
        <v>11</v>
      </c>
      <c r="E11" s="589" t="s">
        <v>15</v>
      </c>
      <c r="F11" s="594" t="s">
        <v>19</v>
      </c>
      <c r="G11" s="19" t="s">
        <v>86</v>
      </c>
      <c r="H11" s="20">
        <v>0</v>
      </c>
      <c r="I11" s="20">
        <v>0</v>
      </c>
      <c r="J11" s="21">
        <v>0</v>
      </c>
      <c r="K11" s="13" t="s">
        <v>102</v>
      </c>
      <c r="L11" s="583"/>
    </row>
    <row r="12" spans="1:13" ht="47.25" customHeight="1" x14ac:dyDescent="0.25">
      <c r="A12" s="600"/>
      <c r="B12" s="574"/>
      <c r="C12" s="601"/>
      <c r="D12" s="597"/>
      <c r="E12" s="602"/>
      <c r="F12" s="595"/>
      <c r="G12" s="19" t="s">
        <v>87</v>
      </c>
      <c r="H12" s="20">
        <v>13180</v>
      </c>
      <c r="I12" s="20">
        <v>13180</v>
      </c>
      <c r="J12" s="21">
        <f t="shared" si="0"/>
        <v>1</v>
      </c>
      <c r="K12" s="13" t="s">
        <v>103</v>
      </c>
      <c r="L12" s="583"/>
      <c r="M12" s="3"/>
    </row>
    <row r="13" spans="1:13" ht="78.75" x14ac:dyDescent="0.25">
      <c r="A13" s="600"/>
      <c r="B13" s="574"/>
      <c r="C13" s="601"/>
      <c r="D13" s="597"/>
      <c r="E13" s="602"/>
      <c r="F13" s="595"/>
      <c r="G13" s="39" t="s">
        <v>88</v>
      </c>
      <c r="H13" s="20">
        <v>3011</v>
      </c>
      <c r="I13" s="20">
        <v>3011</v>
      </c>
      <c r="J13" s="21">
        <f t="shared" si="0"/>
        <v>1</v>
      </c>
      <c r="K13" s="13" t="s">
        <v>104</v>
      </c>
      <c r="L13" s="583"/>
    </row>
    <row r="14" spans="1:13" ht="47.25" customHeight="1" x14ac:dyDescent="0.25">
      <c r="A14" s="600"/>
      <c r="B14" s="574"/>
      <c r="C14" s="601"/>
      <c r="D14" s="597"/>
      <c r="E14" s="602"/>
      <c r="F14" s="595"/>
      <c r="G14" s="39" t="s">
        <v>89</v>
      </c>
      <c r="H14" s="20">
        <v>0</v>
      </c>
      <c r="I14" s="20">
        <v>0</v>
      </c>
      <c r="J14" s="21">
        <v>0</v>
      </c>
      <c r="K14" s="13" t="s">
        <v>91</v>
      </c>
      <c r="L14" s="583"/>
    </row>
    <row r="15" spans="1:13" ht="47.25" customHeight="1" x14ac:dyDescent="0.25">
      <c r="A15" s="600"/>
      <c r="B15" s="574"/>
      <c r="C15" s="545"/>
      <c r="D15" s="597"/>
      <c r="E15" s="590"/>
      <c r="F15" s="596"/>
      <c r="G15" s="39" t="s">
        <v>90</v>
      </c>
      <c r="H15" s="20">
        <v>3000</v>
      </c>
      <c r="I15" s="20">
        <v>3000</v>
      </c>
      <c r="J15" s="21">
        <f t="shared" si="0"/>
        <v>1</v>
      </c>
      <c r="K15" s="13" t="s">
        <v>92</v>
      </c>
      <c r="L15" s="583"/>
    </row>
    <row r="16" spans="1:13" ht="63" customHeight="1" x14ac:dyDescent="0.25">
      <c r="A16" s="600"/>
      <c r="B16" s="574"/>
      <c r="C16" s="585" t="s">
        <v>69</v>
      </c>
      <c r="D16" s="587" t="s">
        <v>68</v>
      </c>
      <c r="E16" s="589" t="s">
        <v>67</v>
      </c>
      <c r="F16" s="594" t="s">
        <v>70</v>
      </c>
      <c r="G16" s="39" t="s">
        <v>120</v>
      </c>
      <c r="H16" s="20">
        <v>12850</v>
      </c>
      <c r="I16" s="20">
        <v>12850</v>
      </c>
      <c r="J16" s="21">
        <f t="shared" si="0"/>
        <v>1</v>
      </c>
      <c r="K16" s="13" t="s">
        <v>105</v>
      </c>
      <c r="L16" s="583"/>
    </row>
    <row r="17" spans="1:12" ht="126" x14ac:dyDescent="0.25">
      <c r="A17" s="600"/>
      <c r="B17" s="574"/>
      <c r="C17" s="586"/>
      <c r="D17" s="588"/>
      <c r="E17" s="590"/>
      <c r="F17" s="596"/>
      <c r="G17" s="40" t="s">
        <v>121</v>
      </c>
      <c r="H17" s="20">
        <v>380000</v>
      </c>
      <c r="I17" s="20">
        <v>380000</v>
      </c>
      <c r="J17" s="21">
        <f t="shared" si="0"/>
        <v>1</v>
      </c>
      <c r="K17" s="23" t="s">
        <v>108</v>
      </c>
      <c r="L17" s="583"/>
    </row>
    <row r="18" spans="1:12" ht="31.5" customHeight="1" x14ac:dyDescent="0.25">
      <c r="A18" s="600"/>
      <c r="B18" s="574"/>
      <c r="C18" s="576" t="s">
        <v>71</v>
      </c>
      <c r="D18" s="587" t="s">
        <v>71</v>
      </c>
      <c r="E18" s="599" t="s">
        <v>16</v>
      </c>
      <c r="F18" s="599" t="s">
        <v>20</v>
      </c>
      <c r="G18" s="39" t="s">
        <v>122</v>
      </c>
      <c r="H18" s="20">
        <v>40205</v>
      </c>
      <c r="I18" s="20">
        <v>40205</v>
      </c>
      <c r="J18" s="21">
        <f t="shared" si="0"/>
        <v>1</v>
      </c>
      <c r="K18" s="13" t="s">
        <v>106</v>
      </c>
      <c r="L18" s="583"/>
    </row>
    <row r="19" spans="1:12" ht="47.25" x14ac:dyDescent="0.25">
      <c r="A19" s="600"/>
      <c r="B19" s="574"/>
      <c r="C19" s="576"/>
      <c r="D19" s="598"/>
      <c r="E19" s="599"/>
      <c r="F19" s="599"/>
      <c r="G19" s="40" t="s">
        <v>123</v>
      </c>
      <c r="H19" s="20">
        <v>1296146</v>
      </c>
      <c r="I19" s="20">
        <v>1266348</v>
      </c>
      <c r="J19" s="21">
        <f t="shared" si="0"/>
        <v>0.97701030593775706</v>
      </c>
      <c r="K19" s="23" t="s">
        <v>107</v>
      </c>
      <c r="L19" s="583"/>
    </row>
    <row r="20" spans="1:12" ht="141.75" x14ac:dyDescent="0.25">
      <c r="A20" s="600"/>
      <c r="B20" s="574"/>
      <c r="C20" s="576"/>
      <c r="D20" s="588"/>
      <c r="E20" s="599"/>
      <c r="F20" s="599"/>
      <c r="G20" s="40" t="s">
        <v>109</v>
      </c>
      <c r="H20" s="20">
        <v>37000</v>
      </c>
      <c r="I20" s="20">
        <v>37000</v>
      </c>
      <c r="J20" s="21">
        <f t="shared" si="0"/>
        <v>1</v>
      </c>
      <c r="K20" s="23" t="s">
        <v>110</v>
      </c>
      <c r="L20" s="584"/>
    </row>
  </sheetData>
  <mergeCells count="20">
    <mergeCell ref="B3:B20"/>
    <mergeCell ref="C11:C15"/>
    <mergeCell ref="E11:E15"/>
    <mergeCell ref="F11:F15"/>
    <mergeCell ref="A1:L1"/>
    <mergeCell ref="D3:D10"/>
    <mergeCell ref="L3:L20"/>
    <mergeCell ref="C16:C17"/>
    <mergeCell ref="D16:D17"/>
    <mergeCell ref="E16:E17"/>
    <mergeCell ref="C3:C10"/>
    <mergeCell ref="E3:E10"/>
    <mergeCell ref="F3:F10"/>
    <mergeCell ref="D11:D15"/>
    <mergeCell ref="F16:F17"/>
    <mergeCell ref="C18:C20"/>
    <mergeCell ref="D18:D20"/>
    <mergeCell ref="E18:E20"/>
    <mergeCell ref="F18:F20"/>
    <mergeCell ref="A3:A20"/>
  </mergeCells>
  <dataValidations count="1">
    <dataValidation allowBlank="1" showInputMessage="1" showErrorMessage="1" errorTitle="DETENTE" error="NO INGRESAR OTROS TIPOS DE DATOS" sqref="G11:G12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1" zoomScale="70" zoomScaleNormal="70" workbookViewId="0">
      <selection activeCell="C3" sqref="C3:K4"/>
    </sheetView>
  </sheetViews>
  <sheetFormatPr baseColWidth="10" defaultRowHeight="15" x14ac:dyDescent="0.25"/>
  <cols>
    <col min="1" max="1" width="5" customWidth="1"/>
    <col min="2" max="2" width="41.5703125" bestFit="1" customWidth="1"/>
    <col min="3" max="3" width="28.5703125" customWidth="1"/>
    <col min="4" max="4" width="21.140625" customWidth="1"/>
    <col min="5" max="5" width="17.140625" bestFit="1" customWidth="1"/>
    <col min="6" max="6" width="48.5703125" bestFit="1" customWidth="1"/>
    <col min="7" max="7" width="33.5703125" bestFit="1" customWidth="1"/>
    <col min="8" max="8" width="44" bestFit="1" customWidth="1"/>
    <col min="9" max="9" width="39.5703125" bestFit="1" customWidth="1"/>
    <col min="10" max="10" width="25.5703125" bestFit="1" customWidth="1"/>
    <col min="11" max="11" width="20" bestFit="1" customWidth="1"/>
    <col min="12" max="12" width="50" bestFit="1" customWidth="1"/>
  </cols>
  <sheetData>
    <row r="1" spans="1:13" ht="60" customHeight="1" x14ac:dyDescent="0.25">
      <c r="A1" s="541" t="s">
        <v>9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</row>
    <row r="2" spans="1:13" ht="37.5" x14ac:dyDescent="0.25">
      <c r="A2" s="33" t="s">
        <v>7</v>
      </c>
      <c r="B2" s="33" t="s">
        <v>6</v>
      </c>
      <c r="C2" s="33" t="s">
        <v>0</v>
      </c>
      <c r="D2" s="33" t="s">
        <v>1</v>
      </c>
      <c r="E2" s="33" t="s">
        <v>2</v>
      </c>
      <c r="F2" s="33" t="s">
        <v>3</v>
      </c>
      <c r="G2" s="33" t="s">
        <v>4</v>
      </c>
      <c r="H2" s="33" t="s">
        <v>21</v>
      </c>
      <c r="I2" s="33" t="s">
        <v>22</v>
      </c>
      <c r="J2" s="33" t="s">
        <v>8</v>
      </c>
      <c r="K2" s="33" t="s">
        <v>5</v>
      </c>
      <c r="L2" s="34" t="s">
        <v>78</v>
      </c>
    </row>
    <row r="3" spans="1:13" ht="48" customHeight="1" x14ac:dyDescent="0.25">
      <c r="A3" s="575"/>
      <c r="B3" s="574" t="s">
        <v>112</v>
      </c>
      <c r="C3" s="591" t="s">
        <v>51</v>
      </c>
      <c r="D3" s="587" t="s">
        <v>13</v>
      </c>
      <c r="E3" s="594" t="s">
        <v>17</v>
      </c>
      <c r="F3" s="594" t="s">
        <v>18</v>
      </c>
      <c r="G3" s="19" t="s">
        <v>124</v>
      </c>
      <c r="H3" s="41">
        <v>2500</v>
      </c>
      <c r="I3" s="20">
        <v>1750</v>
      </c>
      <c r="J3" s="21">
        <f>(I3*1/H3)</f>
        <v>0.7</v>
      </c>
      <c r="K3" s="13" t="s">
        <v>113</v>
      </c>
      <c r="L3" s="542">
        <f>(I3+I4+I5+I6+I7+I8+I9)</f>
        <v>2030542</v>
      </c>
      <c r="M3" s="5"/>
    </row>
    <row r="4" spans="1:13" ht="63" customHeight="1" x14ac:dyDescent="0.25">
      <c r="A4" s="575"/>
      <c r="B4" s="574"/>
      <c r="C4" s="592"/>
      <c r="D4" s="588"/>
      <c r="E4" s="596"/>
      <c r="F4" s="596"/>
      <c r="G4" s="19" t="s">
        <v>125</v>
      </c>
      <c r="H4" s="24">
        <v>1167</v>
      </c>
      <c r="I4" s="20">
        <v>943</v>
      </c>
      <c r="J4" s="21">
        <f t="shared" ref="J4:J9" si="0">(I4*1/H4)</f>
        <v>0.80805484147386464</v>
      </c>
      <c r="K4" s="13" t="s">
        <v>117</v>
      </c>
      <c r="L4" s="542"/>
      <c r="M4" s="5"/>
    </row>
    <row r="5" spans="1:13" ht="63" x14ac:dyDescent="0.25">
      <c r="A5" s="575"/>
      <c r="B5" s="574"/>
      <c r="C5" s="31" t="s">
        <v>11</v>
      </c>
      <c r="D5" s="27" t="s">
        <v>11</v>
      </c>
      <c r="E5" s="13" t="s">
        <v>15</v>
      </c>
      <c r="F5" s="30" t="s">
        <v>19</v>
      </c>
      <c r="G5" s="19" t="s">
        <v>126</v>
      </c>
      <c r="H5" s="20">
        <v>1500</v>
      </c>
      <c r="I5" s="20">
        <v>1500</v>
      </c>
      <c r="J5" s="21">
        <f t="shared" si="0"/>
        <v>1</v>
      </c>
      <c r="K5" s="13" t="s">
        <v>115</v>
      </c>
      <c r="L5" s="542"/>
      <c r="M5" s="3"/>
    </row>
    <row r="6" spans="1:13" ht="94.5" x14ac:dyDescent="0.25">
      <c r="A6" s="575"/>
      <c r="B6" s="574"/>
      <c r="C6" s="549" t="s">
        <v>12</v>
      </c>
      <c r="D6" s="587" t="s">
        <v>14</v>
      </c>
      <c r="E6" s="573" t="s">
        <v>16</v>
      </c>
      <c r="F6" s="573" t="s">
        <v>20</v>
      </c>
      <c r="G6" s="19" t="s">
        <v>127</v>
      </c>
      <c r="H6" s="20">
        <v>465000</v>
      </c>
      <c r="I6" s="20">
        <v>465000</v>
      </c>
      <c r="J6" s="21">
        <f t="shared" si="0"/>
        <v>1</v>
      </c>
      <c r="K6" s="13" t="s">
        <v>116</v>
      </c>
      <c r="L6" s="542"/>
    </row>
    <row r="7" spans="1:13" ht="31.5" x14ac:dyDescent="0.25">
      <c r="A7" s="575"/>
      <c r="B7" s="574"/>
      <c r="C7" s="550"/>
      <c r="D7" s="598"/>
      <c r="E7" s="578"/>
      <c r="F7" s="573"/>
      <c r="G7" s="19" t="s">
        <v>128</v>
      </c>
      <c r="H7" s="20">
        <v>1907131</v>
      </c>
      <c r="I7" s="20">
        <v>1552919</v>
      </c>
      <c r="J7" s="21">
        <f t="shared" si="0"/>
        <v>0.81426970669555476</v>
      </c>
      <c r="K7" s="13" t="s">
        <v>116</v>
      </c>
      <c r="L7" s="542"/>
    </row>
    <row r="8" spans="1:13" ht="47.25" x14ac:dyDescent="0.25">
      <c r="A8" s="575"/>
      <c r="B8" s="574"/>
      <c r="C8" s="550"/>
      <c r="D8" s="598"/>
      <c r="E8" s="578"/>
      <c r="F8" s="573"/>
      <c r="G8" s="19" t="s">
        <v>130</v>
      </c>
      <c r="H8" s="20">
        <v>10320</v>
      </c>
      <c r="I8" s="20">
        <v>6930</v>
      </c>
      <c r="J8" s="21">
        <f t="shared" si="0"/>
        <v>0.67151162790697672</v>
      </c>
      <c r="K8" s="13" t="s">
        <v>118</v>
      </c>
      <c r="L8" s="542"/>
    </row>
    <row r="9" spans="1:13" ht="31.5" x14ac:dyDescent="0.25">
      <c r="A9" s="575"/>
      <c r="B9" s="574"/>
      <c r="C9" s="551"/>
      <c r="D9" s="588"/>
      <c r="E9" s="578"/>
      <c r="F9" s="573"/>
      <c r="G9" s="19" t="s">
        <v>129</v>
      </c>
      <c r="H9" s="20">
        <v>1500</v>
      </c>
      <c r="I9" s="20">
        <v>1500</v>
      </c>
      <c r="J9" s="21">
        <f t="shared" si="0"/>
        <v>1</v>
      </c>
      <c r="K9" s="13" t="s">
        <v>114</v>
      </c>
      <c r="L9" s="542"/>
    </row>
    <row r="15" spans="1:13" x14ac:dyDescent="0.25">
      <c r="H15">
        <v>1750</v>
      </c>
    </row>
  </sheetData>
  <mergeCells count="12">
    <mergeCell ref="L3:L9"/>
    <mergeCell ref="A3:A9"/>
    <mergeCell ref="B3:B9"/>
    <mergeCell ref="A1:L1"/>
    <mergeCell ref="C6:C9"/>
    <mergeCell ref="D6:D9"/>
    <mergeCell ref="E6:E9"/>
    <mergeCell ref="F6:F9"/>
    <mergeCell ref="C3:C4"/>
    <mergeCell ref="D3:D4"/>
    <mergeCell ref="E3:E4"/>
    <mergeCell ref="F3:F4"/>
  </mergeCells>
  <dataValidations count="2">
    <dataValidation type="list" allowBlank="1" showInputMessage="1" showErrorMessage="1" errorTitle="DETENTE" error="NO INGRESAR OTROS TIPOS DE DATOS" sqref="D3 D5:D6">
      <formula1>INDIRECT(C3)</formula1>
    </dataValidation>
    <dataValidation allowBlank="1" showInputMessage="1" showErrorMessage="1" errorTitle="DETENTE" error="NO INGRESAR OTROS TIPOS DE DATOS" sqref="G3:G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MPAR</vt:lpstr>
      <vt:lpstr>priorización </vt:lpstr>
      <vt:lpstr>Articulación al PDRC</vt:lpstr>
      <vt:lpstr>articulación multisectorial</vt:lpstr>
      <vt:lpstr>MP Cajamarca</vt:lpstr>
      <vt:lpstr>MP San Miguel</vt:lpstr>
      <vt:lpstr>MP Chota</vt:lpstr>
      <vt:lpstr>MP Celendín</vt:lpstr>
      <vt:lpstr>MP Cajabamba</vt:lpstr>
      <vt:lpstr>MP Cutervo</vt:lpstr>
      <vt:lpstr>MP Hualgayoc</vt:lpstr>
      <vt:lpstr>MP Santa Cruz</vt:lpstr>
      <vt:lpstr>MP Jaén</vt:lpstr>
      <vt:lpstr>MP Contumazá</vt:lpstr>
      <vt:lpstr>MP San Ignacio</vt:lpstr>
      <vt:lpstr>MP San Pablo</vt:lpstr>
      <vt:lpstr>MP San Marcos</vt:lpstr>
      <vt:lpstr>educación ambiental</vt:lpstr>
      <vt:lpstr>residuos sólidos</vt:lpstr>
      <vt:lpstr>fiscalización ambiental</vt:lpstr>
      <vt:lpstr>diversidad biológica</vt:lpstr>
      <vt:lpstr>CC</vt:lpstr>
      <vt:lpstr>información amb.</vt:lpstr>
      <vt:lpstr>calidad amb.</vt:lpstr>
      <vt:lpstr>RRHH</vt:lpstr>
      <vt:lpstr>OT</vt:lpstr>
      <vt:lpstr>MONTOS POR AMBITOS TÉMATICOS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R. Vilchez Flores</dc:creator>
  <cp:lastModifiedBy>Doris R. Vilchez Flores</cp:lastModifiedBy>
  <dcterms:created xsi:type="dcterms:W3CDTF">2022-01-19T16:08:57Z</dcterms:created>
  <dcterms:modified xsi:type="dcterms:W3CDTF">2022-03-23T17:33:53Z</dcterms:modified>
</cp:coreProperties>
</file>