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omments1.xml" ContentType="application/vnd.openxmlformats-officedocument.spreadsheetml.comments+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4.xml" ContentType="application/vnd.ms-office.chartcolorstyle+xml"/>
  <Override PartName="/xl/charts/style4.xml" ContentType="application/vnd.ms-office.chartstyle+xml"/>
  <Override PartName="/xl/charts/colors8.xml" ContentType="application/vnd.ms-office.chartcolorstyle+xml"/>
  <Override PartName="/xl/charts/style8.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60" windowWidth="20730" windowHeight="9680" tabRatio="801"/>
  </bookViews>
  <sheets>
    <sheet name="Personal" sheetId="7" r:id="rId1"/>
    <sheet name="Agua" sheetId="1" r:id="rId2"/>
    <sheet name="Energía" sheetId="6" r:id="rId3"/>
    <sheet name="Papel" sheetId="3" r:id="rId4"/>
    <sheet name="Combustibles" sheetId="5" r:id="rId5"/>
    <sheet name="RRSS" sheetId="2" r:id="rId6"/>
    <sheet name="CO2eq " sheetId="10" r:id="rId7"/>
  </sheets>
  <definedNames>
    <definedName name="_xlnm.Print_Area" localSheetId="6">'CO2eq '!$A$1:$AQ$98</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0" i="1" l="1"/>
  <c r="G21" i="1"/>
  <c r="G20" i="1"/>
  <c r="F21" i="1"/>
  <c r="F20" i="1"/>
  <c r="H23" i="6"/>
  <c r="H22" i="6"/>
  <c r="G23" i="6"/>
  <c r="G22" i="6"/>
  <c r="E23" i="6"/>
  <c r="E22" i="6"/>
  <c r="D23" i="6"/>
  <c r="D22" i="6"/>
  <c r="F36" i="6"/>
  <c r="F35" i="6"/>
  <c r="F34" i="6"/>
  <c r="C22" i="6"/>
  <c r="G9" i="3"/>
  <c r="H10" i="3"/>
  <c r="H11" i="3"/>
  <c r="H12" i="3"/>
  <c r="H13" i="3"/>
  <c r="H14" i="3"/>
  <c r="H15" i="3"/>
  <c r="H16" i="3"/>
  <c r="H17" i="3"/>
  <c r="H9" i="3"/>
  <c r="G10" i="3"/>
  <c r="G11" i="3"/>
  <c r="G12" i="3"/>
  <c r="G13" i="3"/>
  <c r="G14" i="3"/>
  <c r="G15" i="3"/>
  <c r="G16" i="3"/>
  <c r="G17" i="3"/>
  <c r="E22" i="3"/>
  <c r="F95" i="10" l="1"/>
  <c r="C85" i="10"/>
  <c r="C84" i="10"/>
  <c r="B85" i="10"/>
  <c r="C19" i="10"/>
  <c r="C20" i="10"/>
  <c r="D19" i="10"/>
  <c r="F7" i="10"/>
  <c r="G7" i="10" s="1"/>
  <c r="F15" i="10"/>
  <c r="G15" i="10" s="1"/>
  <c r="E15" i="10"/>
  <c r="F14" i="10"/>
  <c r="G14" i="10" s="1"/>
  <c r="E14" i="10"/>
  <c r="F13" i="10"/>
  <c r="G13" i="10" s="1"/>
  <c r="E13" i="10"/>
  <c r="F12" i="10"/>
  <c r="G12" i="10" s="1"/>
  <c r="E12" i="10"/>
  <c r="F11" i="10"/>
  <c r="G11" i="10" s="1"/>
  <c r="E11" i="10"/>
  <c r="F10" i="10"/>
  <c r="G10" i="10" s="1"/>
  <c r="E10" i="10"/>
  <c r="F9" i="10"/>
  <c r="G9" i="10" s="1"/>
  <c r="E9" i="10"/>
  <c r="F8" i="10"/>
  <c r="E8" i="10"/>
  <c r="E7" i="10"/>
  <c r="F19" i="10" l="1"/>
  <c r="F24" i="10" s="1"/>
  <c r="F25" i="10" s="1"/>
  <c r="E19" i="10"/>
  <c r="G8" i="10"/>
  <c r="C44" i="10"/>
  <c r="C45" i="10" s="1"/>
  <c r="D44" i="10"/>
  <c r="D45" i="10" s="1"/>
  <c r="E44" i="10"/>
  <c r="E45" i="10" s="1"/>
  <c r="F44" i="10"/>
  <c r="F45" i="10" s="1"/>
  <c r="G44" i="10"/>
  <c r="G45" i="10" s="1"/>
  <c r="H44" i="10"/>
  <c r="H45" i="10" s="1"/>
  <c r="I44" i="10"/>
  <c r="I45" i="10" s="1"/>
  <c r="J44" i="10"/>
  <c r="J45" i="10" s="1"/>
  <c r="K44" i="10"/>
  <c r="K45" i="10" s="1"/>
  <c r="L44" i="10"/>
  <c r="L45" i="10" s="1"/>
  <c r="M44" i="10"/>
  <c r="M45" i="10" s="1"/>
  <c r="N44" i="10"/>
  <c r="N45" i="10" s="1"/>
  <c r="O44" i="10"/>
  <c r="O45" i="10" s="1"/>
  <c r="P44" i="10"/>
  <c r="P45" i="10" s="1"/>
  <c r="D52" i="10"/>
  <c r="E52" i="10"/>
  <c r="F52" i="10"/>
  <c r="G52" i="10"/>
  <c r="H52" i="10"/>
  <c r="I52" i="10"/>
  <c r="J52" i="10"/>
  <c r="L52" i="10"/>
  <c r="D53" i="10"/>
  <c r="E53" i="10"/>
  <c r="F53" i="10"/>
  <c r="G53" i="10"/>
  <c r="H53" i="10"/>
  <c r="I53" i="10"/>
  <c r="J53" i="10"/>
  <c r="L53" i="10"/>
  <c r="D54" i="10"/>
  <c r="E54" i="10"/>
  <c r="F54" i="10"/>
  <c r="G54" i="10"/>
  <c r="H54" i="10"/>
  <c r="I54" i="10"/>
  <c r="J54" i="10"/>
  <c r="L54" i="10"/>
  <c r="D55" i="10"/>
  <c r="E55" i="10"/>
  <c r="F55" i="10"/>
  <c r="G55" i="10"/>
  <c r="H55" i="10"/>
  <c r="I55" i="10"/>
  <c r="J55" i="10"/>
  <c r="L55" i="10"/>
  <c r="D56" i="10"/>
  <c r="E56" i="10"/>
  <c r="F56" i="10"/>
  <c r="G56" i="10"/>
  <c r="H56" i="10"/>
  <c r="I56" i="10"/>
  <c r="J56" i="10"/>
  <c r="L56" i="10"/>
  <c r="D57" i="10"/>
  <c r="E57" i="10"/>
  <c r="F57" i="10"/>
  <c r="G57" i="10"/>
  <c r="H57" i="10"/>
  <c r="I57" i="10"/>
  <c r="J57" i="10"/>
  <c r="L57" i="10"/>
  <c r="D58" i="10"/>
  <c r="E58" i="10"/>
  <c r="F58" i="10"/>
  <c r="G58" i="10"/>
  <c r="H58" i="10"/>
  <c r="I58" i="10"/>
  <c r="J58" i="10"/>
  <c r="L58" i="10"/>
  <c r="D59" i="10"/>
  <c r="E59" i="10"/>
  <c r="F59" i="10"/>
  <c r="G59" i="10"/>
  <c r="H59" i="10"/>
  <c r="I59" i="10"/>
  <c r="J59" i="10"/>
  <c r="L59" i="10"/>
  <c r="D60" i="10"/>
  <c r="E60" i="10"/>
  <c r="F60" i="10"/>
  <c r="G60" i="10"/>
  <c r="H60" i="10"/>
  <c r="I60" i="10"/>
  <c r="J60" i="10"/>
  <c r="L60" i="10"/>
  <c r="AK61" i="10"/>
  <c r="B64" i="10"/>
  <c r="C64" i="10"/>
  <c r="B65" i="10"/>
  <c r="C65" i="10"/>
  <c r="K53" i="10" l="1"/>
  <c r="G19" i="10"/>
  <c r="K56" i="10"/>
  <c r="N56" i="10" s="1"/>
  <c r="K60" i="10"/>
  <c r="M60" i="10" s="1"/>
  <c r="D80" i="10" s="1"/>
  <c r="K52" i="10"/>
  <c r="M52" i="10" s="1"/>
  <c r="D72" i="10" s="1"/>
  <c r="G64" i="10"/>
  <c r="I64" i="10"/>
  <c r="J64" i="10"/>
  <c r="E64" i="10"/>
  <c r="H64" i="10"/>
  <c r="F64" i="10"/>
  <c r="M53" i="10"/>
  <c r="D73" i="10" s="1"/>
  <c r="N53" i="10"/>
  <c r="L64" i="10"/>
  <c r="K59" i="10"/>
  <c r="N59" i="10" s="1"/>
  <c r="K55" i="10"/>
  <c r="N55" i="10" s="1"/>
  <c r="D64" i="10"/>
  <c r="K58" i="10"/>
  <c r="N58" i="10" s="1"/>
  <c r="K54" i="10"/>
  <c r="M54" i="10" s="1"/>
  <c r="K57" i="10"/>
  <c r="M57" i="10" s="1"/>
  <c r="D77" i="10" s="1"/>
  <c r="M56" i="10" l="1"/>
  <c r="D76" i="10" s="1"/>
  <c r="N52" i="10"/>
  <c r="E72" i="10" s="1"/>
  <c r="N60" i="10"/>
  <c r="O60" i="10" s="1"/>
  <c r="F80" i="10" s="1"/>
  <c r="M59" i="10"/>
  <c r="D79" i="10" s="1"/>
  <c r="N57" i="10"/>
  <c r="P57" i="10" s="1"/>
  <c r="G77" i="10" s="1"/>
  <c r="K64" i="10"/>
  <c r="N54" i="10"/>
  <c r="E74" i="10" s="1"/>
  <c r="D74" i="10"/>
  <c r="E78" i="10"/>
  <c r="P58" i="10"/>
  <c r="G78" i="10" s="1"/>
  <c r="O58" i="10"/>
  <c r="F78" i="10" s="1"/>
  <c r="O55" i="10"/>
  <c r="F75" i="10" s="1"/>
  <c r="P55" i="10"/>
  <c r="G75" i="10" s="1"/>
  <c r="E75" i="10"/>
  <c r="O56" i="10"/>
  <c r="F76" i="10" s="1"/>
  <c r="P56" i="10"/>
  <c r="G76" i="10" s="1"/>
  <c r="E76" i="10"/>
  <c r="O53" i="10"/>
  <c r="F73" i="10" s="1"/>
  <c r="P53" i="10"/>
  <c r="G73" i="10" s="1"/>
  <c r="E73" i="10"/>
  <c r="E83" i="10"/>
  <c r="M58" i="10"/>
  <c r="D78" i="10" s="1"/>
  <c r="O59" i="10"/>
  <c r="F79" i="10" s="1"/>
  <c r="P59" i="10"/>
  <c r="G79" i="10" s="1"/>
  <c r="E79" i="10"/>
  <c r="M55" i="10"/>
  <c r="D75" i="10" s="1"/>
  <c r="P52" i="10" l="1"/>
  <c r="G72" i="10" s="1"/>
  <c r="P60" i="10"/>
  <c r="G80" i="10" s="1"/>
  <c r="O52" i="10"/>
  <c r="F72" i="10" s="1"/>
  <c r="E80" i="10"/>
  <c r="O57" i="10"/>
  <c r="F77" i="10" s="1"/>
  <c r="E77" i="10"/>
  <c r="O54" i="10"/>
  <c r="F74" i="10" s="1"/>
  <c r="P54" i="10"/>
  <c r="G74" i="10" s="1"/>
  <c r="N64" i="10"/>
  <c r="P64" i="10" s="1"/>
  <c r="D84" i="10"/>
  <c r="M64" i="10"/>
  <c r="E84" i="10" l="1"/>
  <c r="F89" i="10" s="1"/>
  <c r="F96" i="10" s="1"/>
  <c r="O64" i="10"/>
  <c r="F91" i="10" l="1"/>
  <c r="F90" i="10"/>
  <c r="E28" i="1"/>
  <c r="E27" i="1"/>
  <c r="L23" i="5"/>
  <c r="K23" i="5"/>
  <c r="J23" i="5"/>
  <c r="I23" i="5"/>
  <c r="H23" i="5"/>
  <c r="G23" i="5"/>
  <c r="F23" i="5"/>
  <c r="E23" i="5"/>
  <c r="D23" i="5"/>
  <c r="F10" i="6"/>
  <c r="F11" i="6"/>
  <c r="H10" i="6"/>
  <c r="G10" i="6"/>
  <c r="G18" i="6"/>
  <c r="F18" i="6"/>
  <c r="H18" i="6" s="1"/>
  <c r="D20" i="1"/>
  <c r="D21" i="1"/>
  <c r="C21" i="1"/>
  <c r="E20" i="1"/>
  <c r="G10" i="1"/>
  <c r="F10" i="1"/>
  <c r="E32" i="1" l="1"/>
  <c r="H5" i="7" l="1"/>
  <c r="H6" i="7"/>
  <c r="H7" i="7"/>
  <c r="H8" i="7"/>
  <c r="H9" i="7"/>
  <c r="H10" i="7"/>
  <c r="H11" i="7"/>
  <c r="H12" i="7"/>
  <c r="H13" i="7"/>
  <c r="H4" i="7"/>
  <c r="H14" i="7" l="1"/>
  <c r="F17" i="1"/>
  <c r="F11" i="1"/>
  <c r="K21" i="3" l="1"/>
  <c r="E30" i="3" l="1"/>
  <c r="B23" i="2" l="1"/>
  <c r="G30" i="2" s="1"/>
  <c r="P22" i="2"/>
  <c r="O22" i="2"/>
  <c r="N22" i="2"/>
  <c r="M22" i="2"/>
  <c r="L22" i="2"/>
  <c r="K22" i="2"/>
  <c r="J22" i="2"/>
  <c r="I22" i="2"/>
  <c r="H22" i="2"/>
  <c r="G22" i="2"/>
  <c r="F22" i="2"/>
  <c r="E22" i="2"/>
  <c r="D22" i="2"/>
  <c r="C22" i="2"/>
  <c r="O23" i="5"/>
  <c r="M33" i="5" s="1"/>
  <c r="N23" i="5"/>
  <c r="M32" i="5" s="1"/>
  <c r="M23" i="5"/>
  <c r="L33" i="5" s="1"/>
  <c r="L32" i="5"/>
  <c r="K33" i="5"/>
  <c r="K32" i="5"/>
  <c r="J33" i="5"/>
  <c r="J32" i="5"/>
  <c r="I33" i="5"/>
  <c r="I32" i="5"/>
  <c r="H33" i="5"/>
  <c r="H32" i="5"/>
  <c r="C23" i="5"/>
  <c r="G33" i="5" s="1"/>
  <c r="B23" i="5"/>
  <c r="G32" i="5" s="1"/>
  <c r="O22" i="5"/>
  <c r="M31" i="5" s="1"/>
  <c r="N22" i="5"/>
  <c r="M30" i="5" s="1"/>
  <c r="M22" i="5"/>
  <c r="L22" i="5"/>
  <c r="L30" i="5" s="1"/>
  <c r="K22" i="5"/>
  <c r="K31" i="5" s="1"/>
  <c r="J22" i="5"/>
  <c r="K30" i="5" s="1"/>
  <c r="I22" i="5"/>
  <c r="J31" i="5" s="1"/>
  <c r="H22" i="5"/>
  <c r="J30" i="5" s="1"/>
  <c r="G22" i="5"/>
  <c r="I31" i="5" s="1"/>
  <c r="F22" i="5"/>
  <c r="I30" i="5" s="1"/>
  <c r="E22" i="5"/>
  <c r="H31" i="5" s="1"/>
  <c r="D22" i="5"/>
  <c r="H30" i="5" s="1"/>
  <c r="C22" i="5"/>
  <c r="G31" i="5" s="1"/>
  <c r="B22" i="5"/>
  <c r="G30" i="5" s="1"/>
  <c r="L22" i="3"/>
  <c r="K22" i="3"/>
  <c r="F22" i="3"/>
  <c r="D22" i="3"/>
  <c r="C22" i="3"/>
  <c r="B22" i="3"/>
  <c r="E34" i="3" s="1"/>
  <c r="L21" i="3"/>
  <c r="E31" i="3" s="1"/>
  <c r="F21" i="3"/>
  <c r="E21" i="3"/>
  <c r="D21" i="3"/>
  <c r="C21" i="3"/>
  <c r="J17" i="3"/>
  <c r="I17" i="3"/>
  <c r="J16" i="3"/>
  <c r="I16" i="3"/>
  <c r="J15" i="3"/>
  <c r="I15" i="3"/>
  <c r="J14" i="3"/>
  <c r="I14" i="3"/>
  <c r="J13" i="3"/>
  <c r="I13" i="3"/>
  <c r="J12" i="3"/>
  <c r="I12" i="3"/>
  <c r="J11" i="3"/>
  <c r="I11" i="3"/>
  <c r="J10" i="3"/>
  <c r="I10" i="3"/>
  <c r="J9" i="3"/>
  <c r="C23" i="6"/>
  <c r="F32" i="6" s="1"/>
  <c r="B23" i="6"/>
  <c r="F33" i="6" s="1"/>
  <c r="G17" i="6"/>
  <c r="F17" i="6"/>
  <c r="H17" i="6" s="1"/>
  <c r="G16" i="6"/>
  <c r="F16" i="6"/>
  <c r="H16" i="6" s="1"/>
  <c r="G15" i="6"/>
  <c r="F15" i="6"/>
  <c r="H15" i="6" s="1"/>
  <c r="G14" i="6"/>
  <c r="F14" i="6"/>
  <c r="H14" i="6" s="1"/>
  <c r="G13" i="6"/>
  <c r="F13" i="6"/>
  <c r="H13" i="6" s="1"/>
  <c r="G12" i="6"/>
  <c r="F12" i="6"/>
  <c r="H12" i="6" s="1"/>
  <c r="G11" i="6"/>
  <c r="H11" i="6"/>
  <c r="E21" i="1"/>
  <c r="E30" i="1"/>
  <c r="G17" i="1"/>
  <c r="G16" i="1"/>
  <c r="F16" i="1"/>
  <c r="G15" i="1"/>
  <c r="F15" i="1"/>
  <c r="G14" i="1"/>
  <c r="F14" i="1"/>
  <c r="G13" i="1"/>
  <c r="F13" i="1"/>
  <c r="G12" i="1"/>
  <c r="F12" i="1"/>
  <c r="G11" i="1"/>
  <c r="G37" i="2" l="1"/>
  <c r="G36" i="2"/>
  <c r="L31" i="5"/>
  <c r="G35" i="5"/>
  <c r="G33" i="2"/>
  <c r="G35" i="2"/>
  <c r="G34" i="2"/>
  <c r="E34" i="1"/>
  <c r="F23" i="6"/>
  <c r="F31" i="6" s="1"/>
  <c r="F37" i="6"/>
  <c r="E36" i="3"/>
  <c r="E31" i="1"/>
  <c r="G32" i="2"/>
  <c r="E33" i="1"/>
  <c r="G22" i="3"/>
  <c r="G21" i="3"/>
  <c r="E33" i="3" s="1"/>
  <c r="F30" i="6"/>
  <c r="E35" i="1"/>
  <c r="F22" i="6"/>
  <c r="H21" i="3"/>
  <c r="E29" i="3" s="1"/>
  <c r="H22" i="3"/>
  <c r="E35" i="3" s="1"/>
  <c r="G31" i="2"/>
  <c r="G44" i="2"/>
  <c r="G29" i="2" s="1"/>
  <c r="E29" i="1"/>
  <c r="I9" i="3"/>
  <c r="E32" i="3"/>
  <c r="F29" i="6" l="1"/>
  <c r="E28" i="3"/>
</calcChain>
</file>

<file path=xl/comments1.xml><?xml version="1.0" encoding="utf-8"?>
<comments xmlns="http://schemas.openxmlformats.org/spreadsheetml/2006/main">
  <authors>
    <author>Carmen Egoavil Morales</author>
  </authors>
  <commentList>
    <comment ref="T68" authorId="0">
      <text>
        <r>
          <rPr>
            <b/>
            <sz val="9"/>
            <color indexed="81"/>
            <rFont val="Tahoma"/>
            <charset val="1"/>
          </rPr>
          <t xml:space="preserve">Acorde a la Guía de Ecoeficiencia 2016 no se solicita el indicador (Emisione Total /N° de vehiculos) ; sin embargo, se sugiere calcular este indicador para lo cual es necesario conocer la cantidad de vehículos en la institución. </t>
        </r>
      </text>
    </comment>
    <comment ref="C69" authorId="0">
      <text>
        <r>
          <rPr>
            <b/>
            <sz val="9"/>
            <color indexed="81"/>
            <rFont val="Tahoma"/>
            <charset val="1"/>
          </rPr>
          <t xml:space="preserve">Acorde a la Guía de Ecoeficiencia 2016 no se solicita el indicador (Emisione Total /N° de vehiculos) ; sin embargo, se sugiere calcular este indicador para lo cual es necesario conocer la cantidad de vehículos en la institución. </t>
        </r>
      </text>
    </comment>
  </commentList>
</comments>
</file>

<file path=xl/sharedStrings.xml><?xml version="1.0" encoding="utf-8"?>
<sst xmlns="http://schemas.openxmlformats.org/spreadsheetml/2006/main" count="565" uniqueCount="255">
  <si>
    <t xml:space="preserve">Mes </t>
  </si>
  <si>
    <r>
      <t>Total de Persona</t>
    </r>
    <r>
      <rPr>
        <sz val="8"/>
        <color theme="1"/>
        <rFont val="Calibri"/>
        <family val="2"/>
      </rPr>
      <t>l</t>
    </r>
  </si>
  <si>
    <t>Mes</t>
  </si>
  <si>
    <t>N° de colaboradores</t>
  </si>
  <si>
    <t>(N)</t>
  </si>
  <si>
    <t>Costo (S/)</t>
  </si>
  <si>
    <t>(P)</t>
  </si>
  <si>
    <r>
      <t>Consumo total (m</t>
    </r>
    <r>
      <rPr>
        <b/>
        <vertAlign val="superscript"/>
        <sz val="9"/>
        <color theme="1"/>
        <rFont val="Calibri"/>
        <family val="2"/>
        <scheme val="minor"/>
      </rPr>
      <t>3</t>
    </r>
    <r>
      <rPr>
        <b/>
        <sz val="9"/>
        <color theme="1"/>
        <rFont val="Calibri"/>
        <family val="2"/>
        <scheme val="minor"/>
      </rPr>
      <t>)</t>
    </r>
  </si>
  <si>
    <t>(C)</t>
  </si>
  <si>
    <t>(S/)/colaborador</t>
  </si>
  <si>
    <t>Marzo</t>
  </si>
  <si>
    <t>Abril</t>
  </si>
  <si>
    <t>Mayo</t>
  </si>
  <si>
    <t>Junio</t>
  </si>
  <si>
    <t>Julio</t>
  </si>
  <si>
    <t>Agosto</t>
  </si>
  <si>
    <t>Octubre</t>
  </si>
  <si>
    <t>Noviembre</t>
  </si>
  <si>
    <t>Diciembre</t>
  </si>
  <si>
    <t>Enero</t>
  </si>
  <si>
    <t>Febrero</t>
  </si>
  <si>
    <t>Total anual</t>
  </si>
  <si>
    <t>Promedio mensual</t>
  </si>
  <si>
    <t>N°</t>
  </si>
  <si>
    <t>Indicador</t>
  </si>
  <si>
    <t>Valor</t>
  </si>
  <si>
    <t>Número de colaboradores</t>
  </si>
  <si>
    <t>Unidad</t>
  </si>
  <si>
    <t>colaborador</t>
  </si>
  <si>
    <t xml:space="preserve">Consumo promedio mensual de agua </t>
  </si>
  <si>
    <t xml:space="preserve">Consumo anual de agua </t>
  </si>
  <si>
    <t xml:space="preserve">Costo anual de agua </t>
  </si>
  <si>
    <t>Costo promedio mensual</t>
  </si>
  <si>
    <r>
      <t>2.</t>
    </r>
    <r>
      <rPr>
        <b/>
        <sz val="7"/>
        <color rgb="FF996633"/>
        <rFont val="Times New Roman"/>
        <family val="1"/>
      </rPr>
      <t xml:space="preserve">     </t>
    </r>
    <r>
      <rPr>
        <b/>
        <sz val="11"/>
        <color rgb="FF996633"/>
        <rFont val="Calibri"/>
        <family val="2"/>
        <scheme val="minor"/>
      </rPr>
      <t>Línea de base de consumo de agua</t>
    </r>
  </si>
  <si>
    <t>Nota: Los datos presentados en el cuadro son hipotéticos</t>
  </si>
  <si>
    <t xml:space="preserve">N° de suministro: </t>
  </si>
  <si>
    <t>(=C/N)</t>
  </si>
  <si>
    <t>(=P/N)</t>
  </si>
  <si>
    <r>
      <t>2.</t>
    </r>
    <r>
      <rPr>
        <b/>
        <sz val="7"/>
        <color rgb="FF996633"/>
        <rFont val="Times New Roman"/>
        <family val="1"/>
      </rPr>
      <t xml:space="preserve">     </t>
    </r>
    <r>
      <rPr>
        <b/>
        <sz val="11"/>
        <color rgb="FF996633"/>
        <rFont val="Calibri"/>
        <family val="2"/>
        <scheme val="minor"/>
      </rPr>
      <t>Línea de base de consumo de energía eléctrica</t>
    </r>
  </si>
  <si>
    <t>Tipo de tarifa:</t>
  </si>
  <si>
    <t>(=A+B/N)</t>
  </si>
  <si>
    <t>(A+B)</t>
  </si>
  <si>
    <t>Total (kWh)</t>
  </si>
  <si>
    <t xml:space="preserve">Hora punta (HP) </t>
  </si>
  <si>
    <t>(kWh) (A)</t>
  </si>
  <si>
    <t>Hora fuera de punta (HFP)</t>
  </si>
  <si>
    <t>(kWh) (B)</t>
  </si>
  <si>
    <t>(kWh/colaborador)</t>
  </si>
  <si>
    <t>kWh/mes</t>
  </si>
  <si>
    <t>kWh</t>
  </si>
  <si>
    <r>
      <t>2.</t>
    </r>
    <r>
      <rPr>
        <b/>
        <sz val="7"/>
        <color rgb="FF996633"/>
        <rFont val="Times New Roman"/>
        <family val="1"/>
      </rPr>
      <t xml:space="preserve">     </t>
    </r>
    <r>
      <rPr>
        <b/>
        <sz val="11"/>
        <color rgb="FF996633"/>
        <rFont val="Calibri"/>
        <family val="2"/>
        <scheme val="minor"/>
      </rPr>
      <t>Línea de base de consumo de útiles de oficina</t>
    </r>
  </si>
  <si>
    <t>N° de colaboradores   (N)</t>
  </si>
  <si>
    <t>Otros papeles</t>
  </si>
  <si>
    <t>Cartuchos de tinta o tóner de impresora</t>
  </si>
  <si>
    <t>Costo anual de papel</t>
  </si>
  <si>
    <t>Consumo anual de papel</t>
  </si>
  <si>
    <t>kg</t>
  </si>
  <si>
    <t>unidad</t>
  </si>
  <si>
    <t>S/</t>
  </si>
  <si>
    <t>kWh/colaborador /año</t>
  </si>
  <si>
    <t>kWh/colaborador /mes</t>
  </si>
  <si>
    <t>Consumo anual de energía eléctrica activa</t>
  </si>
  <si>
    <t>Costo anual de energía eléctrica activa</t>
  </si>
  <si>
    <t>Consumo promedio mensual de energía eléctrica activa</t>
  </si>
  <si>
    <t>Indicador de desempeño: consumo de energía eléctrica activa anual</t>
  </si>
  <si>
    <t>Indicador de desempeño: costo del consumo de energía eléctrica anual</t>
  </si>
  <si>
    <t>Indicador de desempeño: consumo de energía eléctrica activa mensual</t>
  </si>
  <si>
    <t>Indicador de desempeño: costo del consumo de energía eléctrica mensual</t>
  </si>
  <si>
    <r>
      <t>2.</t>
    </r>
    <r>
      <rPr>
        <b/>
        <sz val="7"/>
        <color rgb="FF996633"/>
        <rFont val="Times New Roman"/>
        <family val="1"/>
      </rPr>
      <t xml:space="preserve">     </t>
    </r>
    <r>
      <rPr>
        <b/>
        <sz val="11"/>
        <color rgb="FF996633"/>
        <rFont val="Calibri"/>
        <family val="2"/>
        <scheme val="minor"/>
      </rPr>
      <t>Línea de base de generación de residuos sólidos</t>
    </r>
  </si>
  <si>
    <t>No reciclables (F)</t>
  </si>
  <si>
    <t>Reciclables</t>
  </si>
  <si>
    <t>Septiembre</t>
  </si>
  <si>
    <t>Generación anual de residuos sólidos</t>
  </si>
  <si>
    <t>Generación de residuos reciclables</t>
  </si>
  <si>
    <t>Generación de residuos no reciclables</t>
  </si>
  <si>
    <t>Generación de residuos peligrosos</t>
  </si>
  <si>
    <r>
      <t>2.</t>
    </r>
    <r>
      <rPr>
        <b/>
        <sz val="7"/>
        <color rgb="FF996633"/>
        <rFont val="Times New Roman"/>
        <family val="1"/>
      </rPr>
      <t xml:space="preserve">     </t>
    </r>
    <r>
      <rPr>
        <b/>
        <sz val="11"/>
        <color rgb="FF996633"/>
        <rFont val="Calibri"/>
        <family val="2"/>
        <scheme val="minor"/>
      </rPr>
      <t>Línea de base del consumo de combustibles</t>
    </r>
  </si>
  <si>
    <t>Gasolina 97 Octanos</t>
  </si>
  <si>
    <t>Gasolina 90 Octanos</t>
  </si>
  <si>
    <t>Diesel 2</t>
  </si>
  <si>
    <t>GLP</t>
  </si>
  <si>
    <t>GNV</t>
  </si>
  <si>
    <t xml:space="preserve">Gls. </t>
  </si>
  <si>
    <t>l.</t>
  </si>
  <si>
    <t>Consumo anual por tipo de combustible</t>
  </si>
  <si>
    <t>Costo anual por tipo de combustible</t>
  </si>
  <si>
    <t>Consumo promedio mensual por tipo de combustible</t>
  </si>
  <si>
    <t>Costo promedio mensual por tipo de combustible</t>
  </si>
  <si>
    <t>Gasolina 95 Octanos</t>
  </si>
  <si>
    <t>Indicador de costo total de energía</t>
  </si>
  <si>
    <t xml:space="preserve">Papel y Cartones </t>
  </si>
  <si>
    <t>(A)</t>
  </si>
  <si>
    <t>(B)</t>
  </si>
  <si>
    <t>Plásticos</t>
  </si>
  <si>
    <t>Vidrios</t>
  </si>
  <si>
    <t>(D)</t>
  </si>
  <si>
    <t xml:space="preserve">Aluminio y otros metales </t>
  </si>
  <si>
    <t>(E)</t>
  </si>
  <si>
    <t>(F)</t>
  </si>
  <si>
    <t>(G)</t>
  </si>
  <si>
    <t>Peligrosos</t>
  </si>
  <si>
    <t>No reciclables</t>
  </si>
  <si>
    <t>Cartuchos de tintas y tóner</t>
  </si>
  <si>
    <t>Colaboradores</t>
  </si>
  <si>
    <r>
      <t>m</t>
    </r>
    <r>
      <rPr>
        <b/>
        <vertAlign val="superscript"/>
        <sz val="9"/>
        <color theme="1"/>
        <rFont val="Calibri"/>
        <family val="2"/>
        <scheme val="minor"/>
      </rPr>
      <t xml:space="preserve">3 </t>
    </r>
    <r>
      <rPr>
        <b/>
        <sz val="9"/>
        <color theme="1"/>
        <rFont val="Calibri"/>
        <family val="2"/>
        <scheme val="minor"/>
      </rPr>
      <t>/ colaborador</t>
    </r>
  </si>
  <si>
    <r>
      <t>m</t>
    </r>
    <r>
      <rPr>
        <vertAlign val="superscript"/>
        <sz val="9"/>
        <color theme="1"/>
        <rFont val="Calibri"/>
        <family val="2"/>
        <scheme val="minor"/>
      </rPr>
      <t>3</t>
    </r>
  </si>
  <si>
    <t>-</t>
  </si>
  <si>
    <t>S/ / mes</t>
  </si>
  <si>
    <t>S/ / colaborador /mes</t>
  </si>
  <si>
    <t>S/ /colaborador /año</t>
  </si>
  <si>
    <r>
      <t>m</t>
    </r>
    <r>
      <rPr>
        <vertAlign val="superscript"/>
        <sz val="9"/>
        <color theme="1"/>
        <rFont val="Calibri"/>
        <family val="2"/>
        <scheme val="minor"/>
      </rPr>
      <t xml:space="preserve">3 </t>
    </r>
    <r>
      <rPr>
        <sz val="9"/>
        <color theme="1"/>
        <rFont val="Calibri"/>
        <family val="2"/>
        <scheme val="minor"/>
      </rPr>
      <t>/ mes</t>
    </r>
  </si>
  <si>
    <r>
      <t>m</t>
    </r>
    <r>
      <rPr>
        <vertAlign val="superscript"/>
        <sz val="9"/>
        <color theme="1"/>
        <rFont val="Calibri"/>
        <family val="2"/>
        <scheme val="minor"/>
      </rPr>
      <t xml:space="preserve">3 </t>
    </r>
    <r>
      <rPr>
        <sz val="9"/>
        <color theme="1"/>
        <rFont val="Calibri"/>
        <family val="2"/>
        <scheme val="minor"/>
      </rPr>
      <t>/ colaborador/año</t>
    </r>
  </si>
  <si>
    <t>S/ / colaborador / año</t>
  </si>
  <si>
    <r>
      <t>m</t>
    </r>
    <r>
      <rPr>
        <vertAlign val="superscript"/>
        <sz val="9"/>
        <color theme="1"/>
        <rFont val="Calibri"/>
        <family val="2"/>
        <scheme val="minor"/>
      </rPr>
      <t xml:space="preserve">3 </t>
    </r>
    <r>
      <rPr>
        <sz val="9"/>
        <color theme="1"/>
        <rFont val="Calibri"/>
        <family val="2"/>
        <scheme val="minor"/>
      </rPr>
      <t>/ colaborador / mes</t>
    </r>
  </si>
  <si>
    <t>S/ / colaborador / mes</t>
  </si>
  <si>
    <t>Papel convencional
Bond A4</t>
  </si>
  <si>
    <r>
      <t>S/
(P</t>
    </r>
    <r>
      <rPr>
        <b/>
        <vertAlign val="subscript"/>
        <sz val="9"/>
        <color theme="1"/>
        <rFont val="Calibri"/>
        <family val="2"/>
        <scheme val="minor"/>
      </rPr>
      <t>A</t>
    </r>
    <r>
      <rPr>
        <b/>
        <sz val="9"/>
        <color theme="1"/>
        <rFont val="Calibri"/>
        <family val="2"/>
        <scheme val="minor"/>
      </rPr>
      <t>)</t>
    </r>
  </si>
  <si>
    <r>
      <t>S/
(P</t>
    </r>
    <r>
      <rPr>
        <b/>
        <vertAlign val="subscript"/>
        <sz val="9"/>
        <color theme="1"/>
        <rFont val="Calibri"/>
        <family val="2"/>
        <scheme val="minor"/>
      </rPr>
      <t>C</t>
    </r>
    <r>
      <rPr>
        <b/>
        <sz val="9"/>
        <color theme="1"/>
        <rFont val="Calibri"/>
        <family val="2"/>
        <scheme val="minor"/>
      </rPr>
      <t>)</t>
    </r>
  </si>
  <si>
    <t>Unidad
(D)</t>
  </si>
  <si>
    <r>
      <t>S/
(P</t>
    </r>
    <r>
      <rPr>
        <b/>
        <vertAlign val="subscript"/>
        <sz val="9"/>
        <color theme="1"/>
        <rFont val="Calibri"/>
        <family val="2"/>
        <scheme val="minor"/>
      </rPr>
      <t>D</t>
    </r>
    <r>
      <rPr>
        <b/>
        <sz val="9"/>
        <color theme="1"/>
        <rFont val="Calibri"/>
        <family val="2"/>
        <scheme val="minor"/>
      </rPr>
      <t>)</t>
    </r>
  </si>
  <si>
    <r>
      <t>En el cuadro se muestran los valores del consumo y costo de papel bond (columna A y P</t>
    </r>
    <r>
      <rPr>
        <vertAlign val="subscript"/>
        <sz val="11"/>
        <rFont val="Calibri"/>
        <family val="2"/>
        <scheme val="minor"/>
      </rPr>
      <t>A</t>
    </r>
    <r>
      <rPr>
        <sz val="11"/>
        <rFont val="Calibri"/>
        <family val="2"/>
        <scheme val="minor"/>
      </rPr>
      <t>), otros papeles (columna C y P</t>
    </r>
    <r>
      <rPr>
        <vertAlign val="subscript"/>
        <sz val="11"/>
        <rFont val="Calibri"/>
        <family val="2"/>
        <scheme val="minor"/>
      </rPr>
      <t>C</t>
    </r>
    <r>
      <rPr>
        <sz val="11"/>
        <rFont val="Calibri"/>
        <family val="2"/>
        <scheme val="minor"/>
      </rPr>
      <t>) y el consumo y costo de cartuchos de tinta o tóner (columna D y P</t>
    </r>
    <r>
      <rPr>
        <vertAlign val="subscript"/>
        <sz val="11"/>
        <rFont val="Calibri"/>
        <family val="2"/>
        <scheme val="minor"/>
      </rPr>
      <t>D</t>
    </r>
    <r>
      <rPr>
        <sz val="11"/>
        <rFont val="Calibri"/>
        <family val="2"/>
        <scheme val="minor"/>
      </rPr>
      <t>) mensual, los cuales fueron obtenidos del informe del área de logística de la institución.</t>
    </r>
  </si>
  <si>
    <t>S/ /colaborador / mes</t>
  </si>
  <si>
    <t>unidades / colaborador / año</t>
  </si>
  <si>
    <t>kg / colaborador /año</t>
  </si>
  <si>
    <t>Consumo anual de tintas y tóner</t>
  </si>
  <si>
    <t>Costo anual de tintas y tóner</t>
  </si>
  <si>
    <r>
      <t>m</t>
    </r>
    <r>
      <rPr>
        <b/>
        <vertAlign val="superscript"/>
        <sz val="9"/>
        <color theme="1"/>
        <rFont val="Calibri"/>
        <family val="2"/>
        <scheme val="minor"/>
      </rPr>
      <t>3</t>
    </r>
  </si>
  <si>
    <t>S/ / año</t>
  </si>
  <si>
    <t>S/ /año</t>
  </si>
  <si>
    <t>Combustible</t>
  </si>
  <si>
    <t>G97</t>
  </si>
  <si>
    <t>G95</t>
  </si>
  <si>
    <t>G90</t>
  </si>
  <si>
    <t>G84</t>
  </si>
  <si>
    <t>D2</t>
  </si>
  <si>
    <t>Gasolina 84</t>
  </si>
  <si>
    <t>En el cuadro se muestran los valores del consumo y costo de gasolina de 97, 95, 90 y 84 octanos y diésel en galones y soles respectivamente, consumo y costo de GLP en litros y soles respectivamente y  consumo y costo de GNV en metros cúbicos y soles respectivamente. La información fue obtenida de la oficina de abastecimiento de la institución.</t>
  </si>
  <si>
    <t>Promedio</t>
  </si>
  <si>
    <t>kg / año</t>
  </si>
  <si>
    <t>Indicador de desempeño: consumo de agua anual</t>
  </si>
  <si>
    <t>Indicador de desempeño: costo del consumo de agua anual</t>
  </si>
  <si>
    <t>Indicador de desempeño: consumo de agua mensual</t>
  </si>
  <si>
    <t>Kg
(C)</t>
  </si>
  <si>
    <t>Indicador de desempeño: consumo de papel anual</t>
  </si>
  <si>
    <t>Indicador de desempeño: consumo de tintas / tóner anual</t>
  </si>
  <si>
    <t>Indicador de desempeño: costo de consumo de papel mensual</t>
  </si>
  <si>
    <t>Indicador de desempeño: costo del consumo de tintas / tóner mensual</t>
  </si>
  <si>
    <t>Total Papeles</t>
  </si>
  <si>
    <t>(Kg/colaborador)</t>
  </si>
  <si>
    <t>Kg
(B)</t>
  </si>
  <si>
    <t>MT3</t>
  </si>
  <si>
    <r>
      <t>2.</t>
    </r>
    <r>
      <rPr>
        <b/>
        <sz val="7"/>
        <color rgb="FF996633"/>
        <rFont val="Times New Roman"/>
        <family val="1"/>
      </rPr>
      <t xml:space="preserve">     </t>
    </r>
    <r>
      <rPr>
        <b/>
        <sz val="11"/>
        <color rgb="FF996633"/>
        <rFont val="Calibri"/>
        <family val="2"/>
        <scheme val="minor"/>
      </rPr>
      <t>Línea de base de emisiones de CO2eq por energía eléctrica</t>
    </r>
  </si>
  <si>
    <t>kWh/colaborador</t>
  </si>
  <si>
    <r>
      <t>Emisiones de            (kg CO</t>
    </r>
    <r>
      <rPr>
        <b/>
        <vertAlign val="subscript"/>
        <sz val="9"/>
        <color theme="1"/>
        <rFont val="Calibri"/>
        <family val="2"/>
        <scheme val="minor"/>
      </rPr>
      <t>2eq</t>
    </r>
    <r>
      <rPr>
        <b/>
        <sz val="9"/>
        <color theme="1"/>
        <rFont val="Calibri"/>
        <family val="2"/>
        <scheme val="minor"/>
      </rPr>
      <t>) total</t>
    </r>
  </si>
  <si>
    <t>Factor de emisión</t>
  </si>
  <si>
    <t>(A+B)/N</t>
  </si>
  <si>
    <t xml:space="preserve">(A+B) x FE (E) </t>
  </si>
  <si>
    <t>[(A+B) x FE]/N</t>
  </si>
  <si>
    <r>
      <t>kg CO</t>
    </r>
    <r>
      <rPr>
        <vertAlign val="subscript"/>
        <sz val="11"/>
        <rFont val="Calibri"/>
        <family val="2"/>
        <scheme val="minor"/>
      </rPr>
      <t>2eq</t>
    </r>
    <r>
      <rPr>
        <sz val="11"/>
        <rFont val="Calibri"/>
        <family val="2"/>
        <scheme val="minor"/>
      </rPr>
      <t>/kWh</t>
    </r>
  </si>
  <si>
    <t>Fuente: http://cdm.unfccc.int/Projects/DB/TUEV-RHEIN1356246622.02/view</t>
  </si>
  <si>
    <t>Emisión anual de CO2eq por comsumo de energía</t>
  </si>
  <si>
    <r>
      <t>kg CO</t>
    </r>
    <r>
      <rPr>
        <vertAlign val="subscript"/>
        <sz val="9"/>
        <color theme="1"/>
        <rFont val="Calibri"/>
        <family val="2"/>
        <scheme val="minor"/>
      </rPr>
      <t>2eq</t>
    </r>
    <r>
      <rPr>
        <sz val="9"/>
        <color theme="1"/>
        <rFont val="Calibri"/>
        <family val="2"/>
        <scheme val="minor"/>
      </rPr>
      <t xml:space="preserve"> / año</t>
    </r>
  </si>
  <si>
    <t>Emisión anual de CO2eq por colaborador</t>
  </si>
  <si>
    <t>Consumo y costo de combustible por tipo</t>
  </si>
  <si>
    <r>
      <t>2.</t>
    </r>
    <r>
      <rPr>
        <b/>
        <sz val="7"/>
        <color rgb="FF996633"/>
        <rFont val="Times New Roman"/>
        <family val="1"/>
      </rPr>
      <t xml:space="preserve">     </t>
    </r>
    <r>
      <rPr>
        <b/>
        <sz val="11"/>
        <color rgb="FF996633"/>
        <rFont val="Calibri"/>
        <family val="2"/>
        <scheme val="minor"/>
      </rPr>
      <t>Línea de base de emisiones de CO2eq por combustible</t>
    </r>
  </si>
  <si>
    <t>Gasolina 97 (TJoule)</t>
  </si>
  <si>
    <t>Gasolina 95 (TJoule)</t>
  </si>
  <si>
    <t>Gasolina 90 (TJoule)</t>
  </si>
  <si>
    <t>Etanol (TJoule)</t>
  </si>
  <si>
    <t>Diésel (TJoule)</t>
  </si>
  <si>
    <t>Biodiésel (TJoule)</t>
  </si>
  <si>
    <t>Energía de GLP (TJoule)</t>
  </si>
  <si>
    <t>Energía de GNV (TJoule)</t>
  </si>
  <si>
    <t>Total Energía (TJoule)</t>
  </si>
  <si>
    <r>
      <t>Emisiones de (kg CO</t>
    </r>
    <r>
      <rPr>
        <b/>
        <vertAlign val="subscript"/>
        <sz val="9"/>
        <color theme="1"/>
        <rFont val="Calibri"/>
        <family val="2"/>
        <scheme val="minor"/>
      </rPr>
      <t>2eq</t>
    </r>
    <r>
      <rPr>
        <b/>
        <sz val="9"/>
        <color theme="1"/>
        <rFont val="Calibri"/>
        <family val="2"/>
        <scheme val="minor"/>
      </rPr>
      <t>/vehículos) total</t>
    </r>
  </si>
  <si>
    <t>(E/N)</t>
  </si>
  <si>
    <r>
      <t>2.</t>
    </r>
    <r>
      <rPr>
        <b/>
        <sz val="7"/>
        <color rgb="FF996633"/>
        <rFont val="Times New Roman"/>
        <family val="1"/>
      </rPr>
      <t xml:space="preserve">     </t>
    </r>
    <r>
      <rPr>
        <b/>
        <sz val="11"/>
        <color rgb="FF996633"/>
        <rFont val="Calibri"/>
        <family val="2"/>
        <scheme val="minor"/>
      </rPr>
      <t>Línea de base de emisiones de CO2eq por combustible (RESUMEN)</t>
    </r>
  </si>
  <si>
    <t>Energía de combustibles (TJoule)</t>
  </si>
  <si>
    <t>Emisión anual de CO2eq por consumo de combustibles</t>
  </si>
  <si>
    <t>Emisión anual total de CO2eq</t>
  </si>
  <si>
    <t>Total
(kWh)</t>
  </si>
  <si>
    <r>
      <t>kg CO</t>
    </r>
    <r>
      <rPr>
        <vertAlign val="subscript"/>
        <sz val="9"/>
        <color theme="1"/>
        <rFont val="Calibri"/>
        <family val="2"/>
        <scheme val="minor"/>
      </rPr>
      <t>2eq</t>
    </r>
    <r>
      <rPr>
        <sz val="9"/>
        <color theme="1"/>
        <rFont val="Calibri"/>
        <family val="2"/>
        <scheme val="minor"/>
      </rPr>
      <t xml:space="preserve"> / colaborador /año</t>
    </r>
  </si>
  <si>
    <t>Indicadores de emisiones de CO2eq por energía eléctrica</t>
  </si>
  <si>
    <t>Línea base de emisiones de CO2eq por consumo de combustibles</t>
  </si>
  <si>
    <t>--</t>
  </si>
  <si>
    <t>Gls / año o L/año o m3/año</t>
  </si>
  <si>
    <t>Gls/mes o L/mes o m3/mes</t>
  </si>
  <si>
    <t>Número de colaboradores promedio</t>
  </si>
  <si>
    <t>Indicador de desempeño: costo del consumo de agua mensual</t>
  </si>
  <si>
    <t>Gasolina 84 Octanos</t>
  </si>
  <si>
    <t>N° de vehículos</t>
  </si>
  <si>
    <t>Gasolina 84 (TJoule)</t>
  </si>
  <si>
    <r>
      <t>Emisiones de (kg CO</t>
    </r>
    <r>
      <rPr>
        <b/>
        <vertAlign val="subscript"/>
        <sz val="9"/>
        <color theme="1"/>
        <rFont val="Calibri"/>
        <family val="2"/>
        <scheme val="minor"/>
      </rPr>
      <t>2eq</t>
    </r>
    <r>
      <rPr>
        <b/>
        <sz val="9"/>
        <color theme="1"/>
        <rFont val="Calibri"/>
        <family val="2"/>
        <scheme val="minor"/>
      </rPr>
      <t>/ N° de colaboradores total</t>
    </r>
  </si>
  <si>
    <r>
      <t>Emisiones de (kg CO</t>
    </r>
    <r>
      <rPr>
        <b/>
        <vertAlign val="subscript"/>
        <sz val="9"/>
        <color theme="1"/>
        <rFont val="Calibri"/>
        <family val="2"/>
        <scheme val="minor"/>
      </rPr>
      <t>2eq</t>
    </r>
    <r>
      <rPr>
        <b/>
        <sz val="9"/>
        <color theme="1"/>
        <rFont val="Calibri"/>
        <family val="2"/>
        <scheme val="minor"/>
      </rPr>
      <t>/colaborador) total</t>
    </r>
  </si>
  <si>
    <t>(V)</t>
  </si>
  <si>
    <t>(E/V)</t>
  </si>
  <si>
    <t>Emisión anual de CO2eq por vehículo</t>
  </si>
  <si>
    <r>
      <t>kg CO</t>
    </r>
    <r>
      <rPr>
        <vertAlign val="subscript"/>
        <sz val="9"/>
        <color theme="1"/>
        <rFont val="Calibri"/>
        <family val="2"/>
        <scheme val="minor"/>
      </rPr>
      <t>2eq</t>
    </r>
    <r>
      <rPr>
        <sz val="9"/>
        <color theme="1"/>
        <rFont val="Calibri"/>
        <family val="2"/>
        <scheme val="minor"/>
      </rPr>
      <t xml:space="preserve"> / vehículo /año</t>
    </r>
  </si>
  <si>
    <t>Emisiones totales de CO2eq (energía + combustibles)</t>
  </si>
  <si>
    <t>Emisión anual total de CO2eq/colaborador</t>
  </si>
  <si>
    <r>
      <t>kg CO</t>
    </r>
    <r>
      <rPr>
        <vertAlign val="subscript"/>
        <sz val="9"/>
        <color theme="1"/>
        <rFont val="Calibri"/>
        <family val="2"/>
        <scheme val="minor"/>
      </rPr>
      <t>2eq</t>
    </r>
    <r>
      <rPr>
        <sz val="9"/>
        <color theme="1"/>
        <rFont val="Calibri"/>
        <family val="2"/>
        <scheme val="minor"/>
      </rPr>
      <t xml:space="preserve"> /colaborador/ año</t>
    </r>
  </si>
  <si>
    <t>Consumo de energía  (Joules /año)</t>
  </si>
  <si>
    <t>(TJoule)/año</t>
  </si>
  <si>
    <t>D. Leg 1057 (Mandato Judicial)
CAS</t>
  </si>
  <si>
    <t>D. Leg 1057 (Concurso publico)
CAS</t>
  </si>
  <si>
    <t>sentencias Judiciales</t>
  </si>
  <si>
    <t>D. Leg 1057 ( Personal de Confianza</t>
  </si>
  <si>
    <t>D. Leg 1057 (Medida Cautelar)</t>
  </si>
  <si>
    <t>Promedio de colaboradores mensual</t>
  </si>
  <si>
    <t>Consumo de papel y materiales conexos Enero - Agosto 2019</t>
  </si>
  <si>
    <t>Indicadores de papel / útiles de oficina Enero -Agosto 2019</t>
  </si>
  <si>
    <t>Indicadores de combustibles periodo Enero -Agosto 2019</t>
  </si>
  <si>
    <t>En el cuadro se muestran los valores del costo (columna P) y consumo (columna C)  mensual del agua, los cuales fueron obtenidos del recibo de agua de la sede principal del Gobierno Regional de Cajamarca. Con estos valores se calculó el consumo y costo promedio mensual por colaborador (columna C/N y P/N, respectivamente).</t>
  </si>
  <si>
    <t>Colaboradores de la sede principal del Gobierno Regional de Cajamarca 2019</t>
  </si>
  <si>
    <r>
      <t>Consumo de agua Enero - Agosto</t>
    </r>
    <r>
      <rPr>
        <b/>
        <sz val="11"/>
        <color rgb="FFFF0000"/>
        <rFont val="Calibri"/>
        <family val="2"/>
        <scheme val="minor"/>
      </rPr>
      <t xml:space="preserve"> </t>
    </r>
    <r>
      <rPr>
        <b/>
        <sz val="11"/>
        <rFont val="Calibri"/>
        <family val="2"/>
        <scheme val="minor"/>
      </rPr>
      <t>2019</t>
    </r>
  </si>
  <si>
    <r>
      <t>Indicadores de agua Enero - Agosto</t>
    </r>
    <r>
      <rPr>
        <b/>
        <sz val="11"/>
        <color rgb="FFFF0000"/>
        <rFont val="Calibri"/>
        <family val="2"/>
        <scheme val="minor"/>
      </rPr>
      <t xml:space="preserve"> </t>
    </r>
    <r>
      <rPr>
        <b/>
        <sz val="11"/>
        <rFont val="Calibri"/>
        <family val="2"/>
        <scheme val="minor"/>
      </rPr>
      <t>2019</t>
    </r>
  </si>
  <si>
    <t>En el cuadro se muestran los valores del costo (columna P), consumo en hora punta (columna A) y consumo en hora fuera de punta (columna B) mensual de energía, los cuales fueron obtenidos del recibo de electricidad de la sede principal del Gobierno Regional de Cajamarca. Con estos valores se calculó el consumo y costo promedio mensual por colaborador (columna A+B/N y P/N, respectivamente).</t>
  </si>
  <si>
    <t>Consumo de energía Enero - Setiembre 2019</t>
  </si>
  <si>
    <t>Indicadores de energía Enero - Setiembre 2019</t>
  </si>
  <si>
    <t>Fuente: Dirección de cambio climático del MINAM</t>
  </si>
  <si>
    <t>kg CO2eq/TJoule</t>
  </si>
  <si>
    <t>GN</t>
  </si>
  <si>
    <t>Tjoule/m^3</t>
  </si>
  <si>
    <t>TJoule/litro</t>
  </si>
  <si>
    <t>Biodiesel (Biocombustible)</t>
  </si>
  <si>
    <t>TJoule/galon</t>
  </si>
  <si>
    <t>Diesel</t>
  </si>
  <si>
    <t>Alcohol carburante/Etanol</t>
  </si>
  <si>
    <t>Gasolina 90</t>
  </si>
  <si>
    <t>Gasolina 95</t>
  </si>
  <si>
    <t>Gasolina 97</t>
  </si>
  <si>
    <t>VCN</t>
  </si>
  <si>
    <t>Biodiesel</t>
  </si>
  <si>
    <t>Etanol/Alcohol Carburante</t>
  </si>
  <si>
    <t>Gasolina</t>
  </si>
  <si>
    <t>Gasohol</t>
  </si>
  <si>
    <t>Emisiones de CO2eq</t>
  </si>
  <si>
    <t>Emisiones de CO2eq total (kg CO2eq)</t>
  </si>
  <si>
    <t>Emisiones de CO2eq por colaborador (kg CO2eq/colaborador)</t>
  </si>
  <si>
    <t>Generación de residuos sólidos Enero - Setiembre 2019</t>
  </si>
  <si>
    <t>Consumo de combustible Enero - Agosto 2019</t>
  </si>
  <si>
    <t>Kg
(A) (promedio mensual9</t>
  </si>
  <si>
    <t>Decreto Legislativo 276 ((Nombrados)</t>
  </si>
  <si>
    <t>Residuos</t>
  </si>
  <si>
    <t xml:space="preserve">Residuos reciclables </t>
  </si>
  <si>
    <t>Papel y cartón</t>
  </si>
  <si>
    <t>Plástico</t>
  </si>
  <si>
    <t>Vidrio</t>
  </si>
  <si>
    <t>Cartuchos</t>
  </si>
  <si>
    <t>Metales</t>
  </si>
  <si>
    <t>kg / Colab / año</t>
  </si>
  <si>
    <t>unidades/Colab/año</t>
  </si>
  <si>
    <t>Indicadores de cantidad de kilogramos de residuos sólidos generados por colaborador / año 
Sede del GORECAJ
Enero - Setiembre 2019</t>
  </si>
  <si>
    <t>Setiembre</t>
  </si>
  <si>
    <t>kg / Colaborador / año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</si>
</sst>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0" x14ac:knownFonts="1">
    <font>
      <sz val="11"/>
      <color theme="1"/>
      <name val="Calibri"/>
      <family val="2"/>
      <scheme val="minor"/>
    </font>
    <font>
      <sz val="11"/>
      <color theme="0"/>
      <name val="Calibri"/>
      <family val="2"/>
      <scheme val="minor"/>
    </font>
    <font>
      <b/>
      <sz val="8"/>
      <color theme="1"/>
      <name val="Calibri"/>
      <family val="2"/>
    </font>
    <font>
      <sz val="8"/>
      <color theme="1"/>
      <name val="Calibri"/>
      <family val="2"/>
    </font>
    <font>
      <sz val="9"/>
      <color theme="1"/>
      <name val="Calibri"/>
      <family val="2"/>
    </font>
    <font>
      <sz val="9"/>
      <color theme="1"/>
      <name val="Calibri"/>
      <family val="2"/>
      <scheme val="minor"/>
    </font>
    <font>
      <b/>
      <sz val="11"/>
      <name val="Calibri"/>
      <family val="2"/>
      <scheme val="minor"/>
    </font>
    <font>
      <sz val="11"/>
      <name val="Calibri"/>
      <family val="2"/>
      <scheme val="minor"/>
    </font>
    <font>
      <b/>
      <sz val="9"/>
      <color theme="1"/>
      <name val="Calibri"/>
      <family val="2"/>
      <scheme val="minor"/>
    </font>
    <font>
      <b/>
      <vertAlign val="superscript"/>
      <sz val="9"/>
      <color theme="1"/>
      <name val="Calibri"/>
      <family val="2"/>
      <scheme val="minor"/>
    </font>
    <font>
      <sz val="9"/>
      <color rgb="FF000000"/>
      <name val="Calibri"/>
      <family val="2"/>
      <scheme val="minor"/>
    </font>
    <font>
      <b/>
      <sz val="7"/>
      <color rgb="FF996633"/>
      <name val="Times New Roman"/>
      <family val="1"/>
    </font>
    <font>
      <b/>
      <sz val="11"/>
      <color rgb="FF996633"/>
      <name val="Calibri"/>
      <family val="2"/>
      <scheme val="minor"/>
    </font>
    <font>
      <b/>
      <sz val="9"/>
      <color theme="0"/>
      <name val="Calibri"/>
      <family val="2"/>
      <scheme val="minor"/>
    </font>
    <font>
      <b/>
      <sz val="9"/>
      <color rgb="FF000000"/>
      <name val="Calibri"/>
      <family val="2"/>
      <scheme val="minor"/>
    </font>
    <font>
      <b/>
      <vertAlign val="subscript"/>
      <sz val="9"/>
      <color theme="1"/>
      <name val="Calibri"/>
      <family val="2"/>
      <scheme val="minor"/>
    </font>
    <font>
      <vertAlign val="superscript"/>
      <sz val="9"/>
      <color theme="1"/>
      <name val="Calibri"/>
      <family val="2"/>
      <scheme val="minor"/>
    </font>
    <font>
      <vertAlign val="subscript"/>
      <sz val="11"/>
      <name val="Calibri"/>
      <family val="2"/>
      <scheme val="minor"/>
    </font>
    <font>
      <sz val="9"/>
      <name val="Calibri"/>
      <family val="2"/>
      <scheme val="minor"/>
    </font>
    <font>
      <vertAlign val="subscript"/>
      <sz val="9"/>
      <color theme="1"/>
      <name val="Calibri"/>
      <family val="2"/>
      <scheme val="minor"/>
    </font>
    <font>
      <b/>
      <sz val="9"/>
      <name val="Calibri"/>
      <family val="2"/>
      <scheme val="minor"/>
    </font>
    <font>
      <b/>
      <sz val="9"/>
      <color indexed="81"/>
      <name val="Tahoma"/>
      <charset val="1"/>
    </font>
    <font>
      <sz val="10"/>
      <name val="Arial"/>
      <family val="2"/>
    </font>
    <font>
      <sz val="11"/>
      <color rgb="FF000000"/>
      <name val="Calibri"/>
      <family val="2"/>
      <scheme val="minor"/>
    </font>
    <font>
      <b/>
      <sz val="11"/>
      <name val="Calibri"/>
      <family val="2"/>
    </font>
    <font>
      <b/>
      <sz val="11"/>
      <color rgb="FFFF0000"/>
      <name val="Calibri"/>
      <family val="2"/>
      <scheme val="minor"/>
    </font>
    <font>
      <sz val="11"/>
      <color theme="1"/>
      <name val="Calibri"/>
      <family val="2"/>
      <scheme val="minor"/>
    </font>
    <font>
      <u/>
      <sz val="11"/>
      <color theme="10"/>
      <name val="Calibri"/>
      <family val="2"/>
      <scheme val="minor"/>
    </font>
    <font>
      <b/>
      <sz val="11"/>
      <color theme="1"/>
      <name val="Calibri"/>
      <family val="2"/>
      <scheme val="minor"/>
    </font>
    <font>
      <b/>
      <sz val="10"/>
      <color theme="1"/>
      <name val="Calibri"/>
      <family val="2"/>
      <scheme val="minor"/>
    </font>
  </fonts>
  <fills count="8">
    <fill>
      <patternFill patternType="none"/>
    </fill>
    <fill>
      <patternFill patternType="gray125"/>
    </fill>
    <fill>
      <patternFill patternType="solid">
        <fgColor theme="9" tint="0.79998168889431442"/>
        <bgColor indexed="64"/>
      </patternFill>
    </fill>
    <fill>
      <patternFill patternType="solid">
        <fgColor theme="9" tint="0.39997558519241921"/>
        <bgColor indexed="64"/>
      </patternFill>
    </fill>
    <fill>
      <patternFill patternType="solid">
        <fgColor theme="0"/>
        <bgColor indexed="64"/>
      </patternFill>
    </fill>
    <fill>
      <patternFill patternType="solid">
        <fgColor rgb="FFFFFF00"/>
        <bgColor indexed="64"/>
      </patternFill>
    </fill>
    <fill>
      <patternFill patternType="solid">
        <fgColor theme="2" tint="-0.249977111117893"/>
        <bgColor indexed="64"/>
      </patternFill>
    </fill>
    <fill>
      <patternFill patternType="solid">
        <fgColor theme="8"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4">
    <xf numFmtId="0" fontId="0" fillId="0" borderId="0"/>
    <xf numFmtId="0" fontId="22" fillId="0" borderId="0"/>
    <xf numFmtId="9" fontId="26" fillId="0" borderId="0" applyFont="0" applyFill="0" applyBorder="0" applyAlignment="0" applyProtection="0"/>
    <xf numFmtId="0" fontId="27" fillId="0" borderId="0" applyNumberFormat="0" applyFill="0" applyBorder="0" applyAlignment="0" applyProtection="0"/>
  </cellStyleXfs>
  <cellXfs count="289">
    <xf numFmtId="0" fontId="0" fillId="0" borderId="0" xfId="0"/>
    <xf numFmtId="2" fontId="0" fillId="0" borderId="0" xfId="0" applyNumberFormat="1"/>
    <xf numFmtId="0" fontId="6" fillId="0" borderId="0" xfId="0" applyFont="1" applyAlignment="1">
      <alignment horizontal="left"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0" fillId="0" borderId="0" xfId="0" applyAlignment="1">
      <alignment horizontal="justify" vertical="center"/>
    </xf>
    <xf numFmtId="0" fontId="0" fillId="0" borderId="0" xfId="0" applyAlignment="1"/>
    <xf numFmtId="0" fontId="0" fillId="0" borderId="0" xfId="0" applyAlignment="1">
      <alignment horizontal="left" vertical="center"/>
    </xf>
    <xf numFmtId="0" fontId="13" fillId="0" borderId="0" xfId="0" applyFont="1" applyFill="1" applyBorder="1" applyAlignment="1">
      <alignment horizontal="center" vertical="center" wrapText="1"/>
    </xf>
    <xf numFmtId="2" fontId="1" fillId="0" borderId="0" xfId="0" applyNumberFormat="1" applyFont="1" applyFill="1" applyBorder="1"/>
    <xf numFmtId="0" fontId="5" fillId="0" borderId="2" xfId="0" applyFont="1" applyBorder="1" applyAlignment="1">
      <alignment horizontal="justify" vertical="center" wrapText="1"/>
    </xf>
    <xf numFmtId="0" fontId="5" fillId="0" borderId="7" xfId="0" applyFont="1" applyBorder="1" applyAlignment="1">
      <alignment horizontal="justify" vertical="center" wrapText="1"/>
    </xf>
    <xf numFmtId="0" fontId="8" fillId="2" borderId="1" xfId="0" applyFont="1" applyFill="1" applyBorder="1" applyAlignment="1">
      <alignment horizontal="justify" vertical="center" wrapText="1"/>
    </xf>
    <xf numFmtId="0" fontId="0" fillId="0" borderId="0" xfId="0" applyBorder="1"/>
    <xf numFmtId="0" fontId="0" fillId="0" borderId="0" xfId="0" applyFont="1"/>
    <xf numFmtId="0" fontId="8" fillId="2" borderId="3" xfId="0" applyFont="1" applyFill="1" applyBorder="1" applyAlignment="1">
      <alignment horizontal="justify" vertical="center" wrapText="1"/>
    </xf>
    <xf numFmtId="0" fontId="5" fillId="0" borderId="3" xfId="0" applyFont="1" applyBorder="1" applyAlignment="1">
      <alignment horizontal="justify" vertical="center" wrapText="1"/>
    </xf>
    <xf numFmtId="1" fontId="0" fillId="0" borderId="0" xfId="0" applyNumberFormat="1"/>
    <xf numFmtId="0" fontId="0" fillId="0" borderId="0" xfId="0" applyAlignment="1">
      <alignment vertical="center" wrapText="1"/>
    </xf>
    <xf numFmtId="164" fontId="10" fillId="0" borderId="7" xfId="0" applyNumberFormat="1" applyFont="1" applyBorder="1" applyAlignment="1">
      <alignment horizontal="center" vertical="center" wrapText="1"/>
    </xf>
    <xf numFmtId="164" fontId="14" fillId="2" borderId="3"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164" fontId="14" fillId="2" borderId="1" xfId="0" applyNumberFormat="1" applyFont="1" applyFill="1" applyBorder="1" applyAlignment="1">
      <alignment horizontal="center" vertical="center" wrapText="1"/>
    </xf>
    <xf numFmtId="1" fontId="14" fillId="2" borderId="1" xfId="0" applyNumberFormat="1" applyFont="1" applyFill="1" applyBorder="1" applyAlignment="1">
      <alignment horizontal="center" vertical="center" wrapText="1"/>
    </xf>
    <xf numFmtId="0" fontId="8" fillId="3" borderId="1" xfId="0" applyFont="1" applyFill="1" applyBorder="1" applyAlignment="1">
      <alignment horizontal="center" vertical="center" wrapText="1"/>
    </xf>
    <xf numFmtId="2" fontId="14" fillId="2" borderId="1" xfId="0" applyNumberFormat="1" applyFont="1" applyFill="1" applyBorder="1" applyAlignment="1">
      <alignment horizontal="center" vertical="center" wrapText="1"/>
    </xf>
    <xf numFmtId="164" fontId="14" fillId="2" borderId="1" xfId="0" quotePrefix="1" applyNumberFormat="1" applyFont="1" applyFill="1" applyBorder="1" applyAlignment="1">
      <alignment horizontal="center" vertical="center" wrapText="1"/>
    </xf>
    <xf numFmtId="0" fontId="7" fillId="0" borderId="0" xfId="0" applyFont="1" applyAlignment="1">
      <alignment vertical="center"/>
    </xf>
    <xf numFmtId="0" fontId="8" fillId="3" borderId="4" xfId="0" applyFont="1" applyFill="1" applyBorder="1" applyAlignment="1">
      <alignment horizontal="center" vertical="center" wrapText="1"/>
    </xf>
    <xf numFmtId="2" fontId="10" fillId="0" borderId="7" xfId="0" applyNumberFormat="1" applyFont="1" applyBorder="1" applyAlignment="1">
      <alignment horizontal="center" vertical="center" wrapText="1"/>
    </xf>
    <xf numFmtId="0" fontId="10" fillId="0" borderId="7" xfId="0" applyNumberFormat="1" applyFont="1" applyBorder="1" applyAlignment="1">
      <alignment horizontal="center" vertical="center" wrapText="1"/>
    </xf>
    <xf numFmtId="0" fontId="7" fillId="0" borderId="0" xfId="0" applyFont="1" applyBorder="1" applyAlignment="1">
      <alignment horizontal="center" vertical="center"/>
    </xf>
    <xf numFmtId="0" fontId="5" fillId="0" borderId="1" xfId="0" applyFont="1" applyBorder="1" applyAlignment="1">
      <alignment horizontal="center" vertical="center" wrapText="1"/>
    </xf>
    <xf numFmtId="0" fontId="8" fillId="3" borderId="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8" fillId="3" borderId="3" xfId="0" applyFont="1" applyFill="1" applyBorder="1" applyAlignment="1">
      <alignment horizontal="center" vertical="center" wrapText="1"/>
    </xf>
    <xf numFmtId="164" fontId="10" fillId="2" borderId="7" xfId="0" applyNumberFormat="1"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164" fontId="5" fillId="2" borderId="2" xfId="0" applyNumberFormat="1" applyFont="1" applyFill="1" applyBorder="1" applyAlignment="1">
      <alignment horizontal="center" vertical="center" wrapText="1"/>
    </xf>
    <xf numFmtId="164" fontId="5" fillId="2" borderId="3" xfId="0" applyNumberFormat="1" applyFont="1" applyFill="1" applyBorder="1" applyAlignment="1">
      <alignment horizontal="center" vertical="center" wrapText="1"/>
    </xf>
    <xf numFmtId="2" fontId="5" fillId="2" borderId="1" xfId="0" applyNumberFormat="1" applyFont="1" applyFill="1" applyBorder="1" applyAlignment="1">
      <alignment horizontal="center" vertical="center" wrapText="1"/>
    </xf>
    <xf numFmtId="0" fontId="5" fillId="4" borderId="2" xfId="0" applyFont="1" applyFill="1" applyBorder="1" applyAlignment="1">
      <alignment horizontal="justify" vertical="center" wrapText="1"/>
    </xf>
    <xf numFmtId="0" fontId="5" fillId="4" borderId="7" xfId="0" applyFont="1" applyFill="1" applyBorder="1" applyAlignment="1">
      <alignment horizontal="justify" vertical="center" wrapText="1"/>
    </xf>
    <xf numFmtId="1" fontId="10" fillId="2" borderId="7" xfId="0" applyNumberFormat="1" applyFont="1" applyFill="1" applyBorder="1" applyAlignment="1">
      <alignment horizontal="center" vertical="center" wrapText="1"/>
    </xf>
    <xf numFmtId="1" fontId="5" fillId="2" borderId="1" xfId="0" applyNumberFormat="1" applyFont="1" applyFill="1" applyBorder="1" applyAlignment="1">
      <alignment horizontal="center" vertical="center" wrapText="1"/>
    </xf>
    <xf numFmtId="2" fontId="5" fillId="2" borderId="4" xfId="0" applyNumberFormat="1" applyFont="1" applyFill="1" applyBorder="1" applyAlignment="1">
      <alignment horizontal="center" vertical="center" wrapText="1"/>
    </xf>
    <xf numFmtId="1" fontId="5" fillId="2" borderId="4" xfId="0" applyNumberFormat="1" applyFont="1" applyFill="1" applyBorder="1" applyAlignment="1">
      <alignment horizontal="center" vertical="center" wrapText="1"/>
    </xf>
    <xf numFmtId="1" fontId="5" fillId="2" borderId="9" xfId="0" applyNumberFormat="1" applyFont="1" applyFill="1" applyBorder="1" applyAlignment="1">
      <alignment horizontal="center" vertical="center" wrapText="1"/>
    </xf>
    <xf numFmtId="2" fontId="5" fillId="2" borderId="8" xfId="0" applyNumberFormat="1" applyFont="1" applyFill="1" applyBorder="1" applyAlignment="1">
      <alignment horizontal="center" vertical="center" wrapText="1"/>
    </xf>
    <xf numFmtId="164" fontId="10" fillId="0" borderId="7" xfId="0" applyNumberFormat="1" applyFont="1" applyBorder="1" applyAlignment="1">
      <alignment horizontal="right" vertical="center" wrapText="1"/>
    </xf>
    <xf numFmtId="0" fontId="7" fillId="5" borderId="1" xfId="0" applyFont="1" applyFill="1" applyBorder="1" applyAlignment="1">
      <alignment horizontal="center"/>
    </xf>
    <xf numFmtId="0" fontId="7" fillId="5" borderId="1" xfId="0" applyFont="1" applyFill="1" applyBorder="1"/>
    <xf numFmtId="0" fontId="0" fillId="0" borderId="0" xfId="0" applyAlignment="1">
      <alignment vertical="top"/>
    </xf>
    <xf numFmtId="0" fontId="14" fillId="2" borderId="1" xfId="0" applyNumberFormat="1" applyFont="1" applyFill="1" applyBorder="1" applyAlignment="1">
      <alignment horizontal="right" vertical="center" wrapText="1"/>
    </xf>
    <xf numFmtId="2" fontId="14" fillId="2" borderId="1" xfId="0" applyNumberFormat="1" applyFont="1" applyFill="1" applyBorder="1" applyAlignment="1">
      <alignment horizontal="right" vertical="center" wrapText="1"/>
    </xf>
    <xf numFmtId="2" fontId="10" fillId="0" borderId="7" xfId="0" applyNumberFormat="1" applyFont="1" applyBorder="1" applyAlignment="1">
      <alignment horizontal="right" vertical="center" wrapText="1"/>
    </xf>
    <xf numFmtId="0" fontId="7" fillId="0" borderId="0" xfId="0" applyFont="1"/>
    <xf numFmtId="1" fontId="20" fillId="2" borderId="1" xfId="0" applyNumberFormat="1" applyFont="1" applyFill="1" applyBorder="1" applyAlignment="1">
      <alignment horizontal="center" vertical="center" wrapText="1"/>
    </xf>
    <xf numFmtId="0" fontId="20" fillId="2" borderId="1" xfId="0" applyNumberFormat="1"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left" vertical="center" wrapText="1"/>
    </xf>
    <xf numFmtId="11" fontId="10" fillId="2" borderId="7" xfId="0" applyNumberFormat="1" applyFont="1" applyFill="1" applyBorder="1" applyAlignment="1">
      <alignment horizontal="right" vertical="center" wrapText="1"/>
    </xf>
    <xf numFmtId="164" fontId="10" fillId="2" borderId="7" xfId="0" applyNumberFormat="1" applyFont="1" applyFill="1" applyBorder="1" applyAlignment="1">
      <alignment horizontal="right" vertical="center" wrapText="1"/>
    </xf>
    <xf numFmtId="2" fontId="10" fillId="2" borderId="7" xfId="0" applyNumberFormat="1" applyFont="1" applyFill="1" applyBorder="1" applyAlignment="1">
      <alignment horizontal="right" vertical="center" wrapText="1"/>
    </xf>
    <xf numFmtId="2" fontId="5" fillId="2" borderId="1" xfId="0" applyNumberFormat="1" applyFont="1" applyFill="1" applyBorder="1" applyAlignment="1">
      <alignment vertical="center" wrapText="1"/>
    </xf>
    <xf numFmtId="0" fontId="7" fillId="0" borderId="0" xfId="0" applyFont="1" applyAlignment="1">
      <alignment horizontal="left" vertical="center"/>
    </xf>
    <xf numFmtId="0" fontId="0" fillId="6" borderId="0" xfId="0" applyFill="1"/>
    <xf numFmtId="0" fontId="0" fillId="6" borderId="0" xfId="0" applyFont="1" applyFill="1"/>
    <xf numFmtId="11" fontId="14" fillId="2" borderId="1" xfId="0" applyNumberFormat="1" applyFont="1" applyFill="1" applyBorder="1" applyAlignment="1">
      <alignment horizontal="right" vertical="center" wrapText="1"/>
    </xf>
    <xf numFmtId="0" fontId="20" fillId="2" borderId="4" xfId="0" applyNumberFormat="1" applyFont="1" applyFill="1" applyBorder="1" applyAlignment="1">
      <alignment horizontal="right" vertical="center" wrapText="1"/>
    </xf>
    <xf numFmtId="164" fontId="20" fillId="2" borderId="1" xfId="0" applyNumberFormat="1" applyFont="1" applyFill="1" applyBorder="1" applyAlignment="1">
      <alignment horizontal="center" vertical="center" wrapText="1"/>
    </xf>
    <xf numFmtId="2" fontId="5" fillId="0" borderId="0" xfId="0" applyNumberFormat="1" applyFont="1" applyBorder="1" applyAlignment="1">
      <alignment horizontal="center" vertical="center" wrapText="1"/>
    </xf>
    <xf numFmtId="0" fontId="8" fillId="3" borderId="7" xfId="0" applyFont="1" applyFill="1" applyBorder="1" applyAlignment="1">
      <alignment horizontal="center" vertical="center" wrapText="1"/>
    </xf>
    <xf numFmtId="0" fontId="8" fillId="3" borderId="1" xfId="0" applyFont="1" applyFill="1" applyBorder="1" applyAlignment="1">
      <alignment horizontal="center" vertical="center" wrapText="1"/>
    </xf>
    <xf numFmtId="164" fontId="10" fillId="2" borderId="15"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8" fillId="3" borderId="1" xfId="0" applyFont="1" applyFill="1" applyBorder="1" applyAlignment="1">
      <alignment horizontal="center" vertical="center" wrapText="1"/>
    </xf>
    <xf numFmtId="1" fontId="4" fillId="2" borderId="1" xfId="0" applyNumberFormat="1" applyFont="1" applyFill="1" applyBorder="1" applyAlignment="1">
      <alignment horizontal="center" vertical="center" wrapText="1"/>
    </xf>
    <xf numFmtId="17" fontId="3" fillId="0" borderId="1" xfId="0"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0" fontId="0" fillId="0" borderId="1" xfId="0" applyBorder="1"/>
    <xf numFmtId="1" fontId="10" fillId="2" borderId="14" xfId="0" applyNumberFormat="1" applyFont="1" applyFill="1" applyBorder="1" applyAlignment="1">
      <alignment horizontal="center" vertical="center" wrapText="1"/>
    </xf>
    <xf numFmtId="0" fontId="0" fillId="2" borderId="9" xfId="0" applyFill="1" applyBorder="1" applyAlignment="1">
      <alignment horizontal="center"/>
    </xf>
    <xf numFmtId="0" fontId="0" fillId="2" borderId="2" xfId="0" applyFill="1" applyBorder="1" applyAlignment="1">
      <alignment horizontal="center"/>
    </xf>
    <xf numFmtId="0" fontId="0" fillId="2" borderId="14" xfId="0" applyFill="1" applyBorder="1" applyAlignment="1">
      <alignment horizontal="center"/>
    </xf>
    <xf numFmtId="0" fontId="0" fillId="2" borderId="7" xfId="0" applyFill="1" applyBorder="1" applyAlignment="1">
      <alignment horizontal="center"/>
    </xf>
    <xf numFmtId="164" fontId="10" fillId="2" borderId="14" xfId="0" applyNumberFormat="1" applyFont="1" applyFill="1" applyBorder="1" applyAlignment="1">
      <alignment horizontal="center" vertical="center" wrapText="1"/>
    </xf>
    <xf numFmtId="0" fontId="8" fillId="3" borderId="1" xfId="0" applyFont="1" applyFill="1" applyBorder="1" applyAlignment="1">
      <alignment horizontal="center" wrapText="1"/>
    </xf>
    <xf numFmtId="0" fontId="8" fillId="3" borderId="1" xfId="0" applyFont="1" applyFill="1" applyBorder="1" applyAlignment="1">
      <alignment horizontal="center" vertical="top" wrapText="1"/>
    </xf>
    <xf numFmtId="0" fontId="5" fillId="4" borderId="1" xfId="0" applyFont="1" applyFill="1" applyBorder="1" applyAlignment="1">
      <alignment horizontal="justify" vertical="center" wrapText="1"/>
    </xf>
    <xf numFmtId="1" fontId="10" fillId="2" borderId="1" xfId="0" applyNumberFormat="1" applyFont="1" applyFill="1" applyBorder="1" applyAlignment="1">
      <alignment horizontal="center" vertical="center" wrapText="1"/>
    </xf>
    <xf numFmtId="164" fontId="10" fillId="2" borderId="1" xfId="0" applyNumberFormat="1" applyFont="1" applyFill="1" applyBorder="1" applyAlignment="1">
      <alignment horizontal="center" vertical="center" wrapText="1"/>
    </xf>
    <xf numFmtId="1" fontId="10" fillId="0" borderId="1" xfId="0" applyNumberFormat="1" applyFont="1" applyBorder="1" applyAlignment="1">
      <alignment horizontal="center" vertical="center" wrapText="1"/>
    </xf>
    <xf numFmtId="2" fontId="23" fillId="0" borderId="1" xfId="0" applyNumberFormat="1" applyFont="1" applyBorder="1" applyAlignment="1">
      <alignment horizontal="center" vertical="center"/>
    </xf>
    <xf numFmtId="2" fontId="18" fillId="0" borderId="1" xfId="0" applyNumberFormat="1" applyFont="1" applyBorder="1" applyAlignment="1">
      <alignment horizontal="center" vertical="center" wrapText="1"/>
    </xf>
    <xf numFmtId="164" fontId="18" fillId="0" borderId="1" xfId="0" applyNumberFormat="1" applyFont="1" applyBorder="1" applyAlignment="1">
      <alignment horizontal="center" vertical="center" wrapText="1"/>
    </xf>
    <xf numFmtId="1" fontId="18" fillId="0" borderId="1" xfId="0" applyNumberFormat="1" applyFont="1" applyBorder="1" applyAlignment="1">
      <alignment horizontal="center" vertical="center" wrapText="1"/>
    </xf>
    <xf numFmtId="0" fontId="18" fillId="0" borderId="1" xfId="0" applyNumberFormat="1" applyFont="1" applyBorder="1" applyAlignment="1">
      <alignment horizontal="center" vertical="center" wrapText="1"/>
    </xf>
    <xf numFmtId="1" fontId="18" fillId="0" borderId="1" xfId="0" applyNumberFormat="1" applyFont="1" applyBorder="1" applyAlignment="1">
      <alignment horizontal="center"/>
    </xf>
    <xf numFmtId="1" fontId="18" fillId="2" borderId="1" xfId="0" applyNumberFormat="1" applyFont="1" applyFill="1" applyBorder="1" applyAlignment="1">
      <alignment horizontal="center" vertical="center" wrapText="1"/>
    </xf>
    <xf numFmtId="0" fontId="20" fillId="3" borderId="3" xfId="0" applyFont="1" applyFill="1" applyBorder="1" applyAlignment="1">
      <alignment horizontal="center" vertical="center" wrapText="1"/>
    </xf>
    <xf numFmtId="0" fontId="0" fillId="2" borderId="1" xfId="0" applyFill="1" applyBorder="1" applyAlignment="1">
      <alignment horizontal="center"/>
    </xf>
    <xf numFmtId="0" fontId="8" fillId="3" borderId="1"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7" fillId="0" borderId="1" xfId="0" applyFont="1" applyFill="1" applyBorder="1"/>
    <xf numFmtId="164" fontId="7" fillId="2" borderId="1" xfId="0" applyNumberFormat="1" applyFont="1" applyFill="1" applyBorder="1"/>
    <xf numFmtId="0" fontId="0" fillId="0" borderId="1" xfId="0" applyFont="1" applyFill="1" applyBorder="1"/>
    <xf numFmtId="11" fontId="7" fillId="2" borderId="1" xfId="0" applyNumberFormat="1" applyFont="1" applyFill="1" applyBorder="1"/>
    <xf numFmtId="0" fontId="7" fillId="2" borderId="0" xfId="0" applyFont="1" applyFill="1"/>
    <xf numFmtId="0" fontId="0" fillId="0" borderId="0" xfId="0" applyAlignment="1">
      <alignment horizontal="left" vertical="top"/>
    </xf>
    <xf numFmtId="0" fontId="7" fillId="0" borderId="0" xfId="3" applyFont="1" applyBorder="1" applyAlignment="1">
      <alignment vertical="top" wrapText="1"/>
    </xf>
    <xf numFmtId="0" fontId="7" fillId="2" borderId="1" xfId="0" applyFont="1" applyFill="1" applyBorder="1"/>
    <xf numFmtId="11" fontId="0" fillId="2" borderId="2" xfId="0" applyNumberFormat="1" applyFill="1" applyBorder="1" applyAlignment="1">
      <alignment horizontal="right" vertical="center"/>
    </xf>
    <xf numFmtId="0" fontId="27" fillId="0" borderId="0" xfId="3" applyBorder="1" applyAlignment="1">
      <alignment vertical="top" wrapText="1"/>
    </xf>
    <xf numFmtId="11" fontId="0" fillId="0" borderId="0" xfId="0" applyNumberFormat="1"/>
    <xf numFmtId="9" fontId="0" fillId="2" borderId="1" xfId="2" applyFont="1" applyFill="1" applyBorder="1"/>
    <xf numFmtId="0" fontId="0" fillId="0" borderId="1" xfId="0" applyFill="1" applyBorder="1"/>
    <xf numFmtId="165" fontId="0" fillId="2" borderId="1" xfId="2" applyNumberFormat="1" applyFont="1" applyFill="1" applyBorder="1"/>
    <xf numFmtId="0" fontId="0" fillId="0" borderId="1" xfId="0" applyFill="1" applyBorder="1" applyAlignment="1">
      <alignment horizontal="right" wrapText="1"/>
    </xf>
    <xf numFmtId="0" fontId="0" fillId="0" borderId="1" xfId="0" applyFill="1" applyBorder="1" applyAlignment="1">
      <alignment horizontal="right"/>
    </xf>
    <xf numFmtId="0" fontId="2"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28" fillId="0" borderId="0" xfId="0" applyFont="1"/>
    <xf numFmtId="0" fontId="28" fillId="3" borderId="1" xfId="0" applyFont="1" applyFill="1" applyBorder="1"/>
    <xf numFmtId="0" fontId="28" fillId="3" borderId="1" xfId="0" applyFont="1" applyFill="1" applyBorder="1" applyAlignment="1">
      <alignment wrapText="1"/>
    </xf>
    <xf numFmtId="0" fontId="28" fillId="3" borderId="1" xfId="0" applyFont="1" applyFill="1" applyBorder="1" applyAlignment="1">
      <alignment vertical="center"/>
    </xf>
    <xf numFmtId="0" fontId="28" fillId="3" borderId="1" xfId="0" applyFont="1" applyFill="1" applyBorder="1" applyAlignment="1">
      <alignment vertical="center" wrapText="1"/>
    </xf>
    <xf numFmtId="0" fontId="0" fillId="0" borderId="1" xfId="0" applyBorder="1" applyAlignment="1">
      <alignment horizontal="center"/>
    </xf>
    <xf numFmtId="0" fontId="5" fillId="0" borderId="1" xfId="0" applyFont="1" applyBorder="1" applyAlignment="1">
      <alignment horizontal="justify" vertical="center" wrapText="1"/>
    </xf>
    <xf numFmtId="11" fontId="10" fillId="2" borderId="1" xfId="0" applyNumberFormat="1" applyFont="1" applyFill="1" applyBorder="1" applyAlignment="1">
      <alignment horizontal="right" vertical="center" wrapText="1"/>
    </xf>
    <xf numFmtId="164" fontId="5" fillId="2" borderId="1" xfId="0" applyNumberFormat="1" applyFont="1" applyFill="1" applyBorder="1"/>
    <xf numFmtId="1" fontId="18" fillId="0" borderId="0" xfId="0" applyNumberFormat="1" applyFont="1" applyBorder="1" applyAlignment="1">
      <alignment horizontal="center" vertical="center" wrapText="1"/>
    </xf>
    <xf numFmtId="0" fontId="5" fillId="0" borderId="0" xfId="0" applyFont="1" applyBorder="1" applyAlignment="1">
      <alignment horizontal="justify" vertical="center" wrapText="1"/>
    </xf>
    <xf numFmtId="2" fontId="5" fillId="2" borderId="0" xfId="0" applyNumberFormat="1" applyFont="1" applyFill="1" applyBorder="1" applyAlignment="1">
      <alignment horizontal="center" vertical="center" wrapText="1"/>
    </xf>
    <xf numFmtId="0" fontId="0" fillId="4" borderId="0" xfId="0" applyFill="1" applyBorder="1"/>
    <xf numFmtId="0" fontId="8" fillId="4" borderId="0"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20" fillId="4" borderId="0" xfId="0" applyFont="1" applyFill="1" applyBorder="1" applyAlignment="1">
      <alignment horizontal="center" vertical="center" wrapText="1"/>
    </xf>
    <xf numFmtId="1" fontId="18" fillId="4" borderId="0" xfId="0" applyNumberFormat="1" applyFont="1" applyFill="1" applyBorder="1" applyAlignment="1">
      <alignment horizontal="center" vertical="center" wrapText="1"/>
    </xf>
    <xf numFmtId="0" fontId="5" fillId="4" borderId="0" xfId="0" applyFont="1" applyFill="1" applyBorder="1" applyAlignment="1">
      <alignment horizontal="justify" vertical="center" wrapText="1"/>
    </xf>
    <xf numFmtId="11" fontId="10" fillId="4" borderId="0" xfId="0" applyNumberFormat="1" applyFont="1" applyFill="1" applyBorder="1" applyAlignment="1">
      <alignment horizontal="right" vertical="center" wrapText="1"/>
    </xf>
    <xf numFmtId="164" fontId="5" fillId="4" borderId="0" xfId="0" applyNumberFormat="1" applyFont="1" applyFill="1" applyBorder="1"/>
    <xf numFmtId="0" fontId="20" fillId="4" borderId="0" xfId="0" applyNumberFormat="1" applyFont="1" applyFill="1" applyBorder="1" applyAlignment="1">
      <alignment horizontal="center" vertical="center" wrapText="1"/>
    </xf>
    <xf numFmtId="1" fontId="20" fillId="4" borderId="0" xfId="0" applyNumberFormat="1" applyFont="1" applyFill="1" applyBorder="1" applyAlignment="1">
      <alignment horizontal="center" vertical="center" wrapText="1"/>
    </xf>
    <xf numFmtId="0" fontId="8" fillId="4" borderId="0" xfId="0" applyFont="1" applyFill="1" applyBorder="1" applyAlignment="1">
      <alignment horizontal="justify" vertical="center" wrapText="1"/>
    </xf>
    <xf numFmtId="1" fontId="14" fillId="4" borderId="0" xfId="0" applyNumberFormat="1" applyFont="1" applyFill="1" applyBorder="1" applyAlignment="1">
      <alignment horizontal="center" vertical="center" wrapText="1"/>
    </xf>
    <xf numFmtId="11" fontId="20" fillId="4" borderId="0" xfId="0" applyNumberFormat="1" applyFont="1" applyFill="1" applyBorder="1" applyAlignment="1">
      <alignment horizontal="center" vertical="center" wrapText="1"/>
    </xf>
    <xf numFmtId="164" fontId="20" fillId="4" borderId="0" xfId="0" applyNumberFormat="1" applyFont="1" applyFill="1" applyBorder="1" applyAlignment="1">
      <alignment horizontal="center" vertical="center" wrapText="1"/>
    </xf>
    <xf numFmtId="0" fontId="7" fillId="4" borderId="0" xfId="0" applyFont="1" applyFill="1" applyBorder="1" applyAlignment="1">
      <alignment horizontal="left" vertical="center"/>
    </xf>
    <xf numFmtId="0" fontId="0" fillId="4" borderId="0" xfId="0" applyFont="1" applyFill="1" applyBorder="1"/>
    <xf numFmtId="0" fontId="5" fillId="4" borderId="0" xfId="0" applyFont="1" applyFill="1" applyBorder="1" applyAlignment="1">
      <alignment horizontal="left" vertical="center" wrapText="1"/>
    </xf>
    <xf numFmtId="0" fontId="5" fillId="4" borderId="0" xfId="0" applyFont="1" applyFill="1" applyBorder="1" applyAlignment="1">
      <alignment horizontal="center" vertical="center" wrapText="1"/>
    </xf>
    <xf numFmtId="2" fontId="5" fillId="4" borderId="0" xfId="0" applyNumberFormat="1" applyFont="1" applyFill="1" applyBorder="1" applyAlignment="1">
      <alignment horizontal="center" vertical="center" wrapText="1"/>
    </xf>
    <xf numFmtId="2" fontId="5" fillId="4" borderId="0" xfId="0" applyNumberFormat="1" applyFont="1" applyFill="1" applyBorder="1" applyAlignment="1">
      <alignment vertical="center" wrapText="1"/>
    </xf>
    <xf numFmtId="0" fontId="0" fillId="4" borderId="0" xfId="0" applyFill="1"/>
    <xf numFmtId="0" fontId="0" fillId="0" borderId="0" xfId="0" applyBorder="1" applyAlignment="1">
      <alignment horizontal="left" vertical="center"/>
    </xf>
    <xf numFmtId="11" fontId="14" fillId="4" borderId="0" xfId="0" applyNumberFormat="1" applyFont="1" applyFill="1" applyBorder="1" applyAlignment="1">
      <alignment horizontal="right" vertical="center" wrapText="1"/>
    </xf>
    <xf numFmtId="0" fontId="14" fillId="4" borderId="0" xfId="0" applyNumberFormat="1" applyFont="1" applyFill="1" applyBorder="1" applyAlignment="1">
      <alignment horizontal="right" vertical="center" wrapText="1"/>
    </xf>
    <xf numFmtId="2" fontId="14" fillId="4" borderId="0" xfId="0" applyNumberFormat="1" applyFont="1" applyFill="1" applyBorder="1" applyAlignment="1">
      <alignment horizontal="right" vertical="center" wrapText="1"/>
    </xf>
    <xf numFmtId="164" fontId="10" fillId="4" borderId="0" xfId="0" applyNumberFormat="1" applyFont="1" applyFill="1" applyBorder="1" applyAlignment="1">
      <alignment horizontal="right" vertical="center" wrapText="1"/>
    </xf>
    <xf numFmtId="2" fontId="10" fillId="4" borderId="0" xfId="0" applyNumberFormat="1" applyFont="1" applyFill="1" applyBorder="1" applyAlignment="1">
      <alignment horizontal="right" vertical="center" wrapText="1"/>
    </xf>
    <xf numFmtId="0" fontId="10" fillId="4" borderId="0" xfId="0" applyNumberFormat="1" applyFont="1" applyFill="1" applyBorder="1" applyAlignment="1">
      <alignment horizontal="center" vertical="center" wrapText="1"/>
    </xf>
    <xf numFmtId="2" fontId="10" fillId="4" borderId="0" xfId="0" applyNumberFormat="1" applyFont="1" applyFill="1" applyBorder="1" applyAlignment="1">
      <alignment horizontal="center" vertical="center" wrapText="1"/>
    </xf>
    <xf numFmtId="164" fontId="10" fillId="4" borderId="0" xfId="0" applyNumberFormat="1" applyFont="1" applyFill="1" applyBorder="1" applyAlignment="1">
      <alignment horizontal="center" vertical="center" wrapText="1"/>
    </xf>
    <xf numFmtId="0" fontId="0" fillId="4" borderId="0" xfId="0" applyFill="1" applyBorder="1" applyAlignment="1">
      <alignment horizontal="left" vertical="center"/>
    </xf>
    <xf numFmtId="0" fontId="7" fillId="4" borderId="0" xfId="0" applyFont="1" applyFill="1" applyBorder="1" applyAlignment="1">
      <alignment horizontal="center" vertical="center"/>
    </xf>
    <xf numFmtId="2" fontId="0" fillId="0" borderId="1" xfId="0" applyNumberFormat="1" applyFont="1" applyBorder="1" applyAlignment="1">
      <alignment horizontal="center" vertical="center"/>
    </xf>
    <xf numFmtId="2" fontId="5" fillId="0" borderId="1" xfId="0" applyNumberFormat="1" applyFont="1" applyBorder="1" applyAlignment="1">
      <alignment horizontal="center" vertical="center" wrapText="1"/>
    </xf>
    <xf numFmtId="11" fontId="20" fillId="3" borderId="1" xfId="0" applyNumberFormat="1" applyFont="1" applyFill="1" applyBorder="1" applyAlignment="1">
      <alignment horizontal="right" vertical="center" wrapText="1"/>
    </xf>
    <xf numFmtId="0" fontId="5" fillId="3" borderId="1" xfId="0" applyFont="1" applyFill="1" applyBorder="1" applyAlignment="1">
      <alignment horizontal="center" vertical="center" wrapText="1"/>
    </xf>
    <xf numFmtId="1" fontId="10" fillId="7" borderId="1" xfId="0" applyNumberFormat="1" applyFont="1" applyFill="1" applyBorder="1" applyAlignment="1">
      <alignment horizontal="center" vertical="center" wrapText="1"/>
    </xf>
    <xf numFmtId="0" fontId="8" fillId="7" borderId="1" xfId="0" applyFont="1" applyFill="1" applyBorder="1" applyAlignment="1">
      <alignment horizontal="justify" vertical="center" wrapText="1"/>
    </xf>
    <xf numFmtId="1" fontId="14" fillId="7" borderId="1" xfId="0" applyNumberFormat="1" applyFont="1" applyFill="1" applyBorder="1" applyAlignment="1">
      <alignment horizontal="center" vertical="center" wrapText="1"/>
    </xf>
    <xf numFmtId="2" fontId="14" fillId="7" borderId="1" xfId="0" applyNumberFormat="1" applyFont="1" applyFill="1" applyBorder="1" applyAlignment="1">
      <alignment horizontal="center" vertical="center" wrapText="1"/>
    </xf>
    <xf numFmtId="0" fontId="0" fillId="0" borderId="0" xfId="0" applyNumberFormat="1"/>
    <xf numFmtId="0" fontId="8" fillId="3" borderId="1" xfId="0" applyNumberFormat="1" applyFont="1" applyFill="1" applyBorder="1" applyAlignment="1">
      <alignment horizontal="center" vertical="center" wrapText="1"/>
    </xf>
    <xf numFmtId="0" fontId="5" fillId="7" borderId="1" xfId="0" applyFont="1" applyFill="1" applyBorder="1" applyAlignment="1">
      <alignment horizontal="justify" vertical="center" wrapText="1"/>
    </xf>
    <xf numFmtId="2" fontId="10" fillId="7" borderId="1" xfId="0" applyNumberFormat="1" applyFont="1" applyFill="1" applyBorder="1" applyAlignment="1">
      <alignment horizontal="center" vertical="center" wrapText="1"/>
    </xf>
    <xf numFmtId="2" fontId="5" fillId="7" borderId="1" xfId="0" applyNumberFormat="1" applyFont="1" applyFill="1" applyBorder="1" applyAlignment="1">
      <alignment horizontal="center"/>
    </xf>
    <xf numFmtId="2" fontId="0" fillId="7" borderId="1" xfId="0" applyNumberFormat="1" applyFill="1" applyBorder="1"/>
    <xf numFmtId="0" fontId="10" fillId="7" borderId="1" xfId="0" applyNumberFormat="1" applyFont="1" applyFill="1" applyBorder="1" applyAlignment="1">
      <alignment horizontal="center" vertical="center" wrapText="1"/>
    </xf>
    <xf numFmtId="0" fontId="0" fillId="7" borderId="1" xfId="0" applyNumberFormat="1" applyFill="1" applyBorder="1"/>
    <xf numFmtId="164" fontId="5" fillId="7" borderId="1" xfId="0" applyNumberFormat="1" applyFont="1" applyFill="1" applyBorder="1" applyAlignment="1">
      <alignment horizontal="center"/>
    </xf>
    <xf numFmtId="0" fontId="5" fillId="7" borderId="1" xfId="0" applyNumberFormat="1" applyFont="1" applyFill="1" applyBorder="1" applyAlignment="1">
      <alignment horizontal="center"/>
    </xf>
    <xf numFmtId="0" fontId="14" fillId="7" borderId="1" xfId="0" applyNumberFormat="1" applyFont="1" applyFill="1" applyBorder="1" applyAlignment="1">
      <alignment horizontal="center" vertical="center" wrapText="1"/>
    </xf>
    <xf numFmtId="2" fontId="14" fillId="7" borderId="1" xfId="0" quotePrefix="1" applyNumberFormat="1" applyFont="1" applyFill="1" applyBorder="1" applyAlignment="1">
      <alignment horizontal="center" vertical="center" wrapText="1"/>
    </xf>
    <xf numFmtId="164" fontId="14" fillId="7" borderId="1" xfId="0" quotePrefix="1" applyNumberFormat="1" applyFont="1" applyFill="1" applyBorder="1" applyAlignment="1">
      <alignment horizontal="center" vertical="center" wrapText="1"/>
    </xf>
    <xf numFmtId="0" fontId="6" fillId="4" borderId="0" xfId="0" applyFont="1" applyFill="1" applyBorder="1" applyAlignment="1">
      <alignment horizontal="left" vertical="center"/>
    </xf>
    <xf numFmtId="0" fontId="8" fillId="4" borderId="0" xfId="0" applyFont="1" applyFill="1" applyBorder="1" applyAlignment="1">
      <alignment horizontal="center" wrapText="1"/>
    </xf>
    <xf numFmtId="0" fontId="8" fillId="4" borderId="0" xfId="0" applyFont="1" applyFill="1" applyBorder="1" applyAlignment="1">
      <alignment horizontal="center" vertical="top" wrapText="1"/>
    </xf>
    <xf numFmtId="1" fontId="10" fillId="4" borderId="0" xfId="0" applyNumberFormat="1" applyFont="1" applyFill="1" applyBorder="1" applyAlignment="1">
      <alignment horizontal="center" vertical="center" wrapText="1"/>
    </xf>
    <xf numFmtId="164" fontId="5" fillId="4" borderId="0" xfId="0" applyNumberFormat="1" applyFont="1" applyFill="1" applyBorder="1" applyAlignment="1">
      <alignment horizontal="center"/>
    </xf>
    <xf numFmtId="2" fontId="5" fillId="4" borderId="0" xfId="0" applyNumberFormat="1" applyFont="1" applyFill="1" applyBorder="1" applyAlignment="1">
      <alignment horizontal="center"/>
    </xf>
    <xf numFmtId="2" fontId="14" fillId="4" borderId="0" xfId="0" applyNumberFormat="1" applyFont="1" applyFill="1" applyBorder="1" applyAlignment="1">
      <alignment horizontal="center" vertical="center" wrapText="1"/>
    </xf>
    <xf numFmtId="2" fontId="14" fillId="4" borderId="0" xfId="0" quotePrefix="1" applyNumberFormat="1" applyFont="1" applyFill="1" applyBorder="1" applyAlignment="1">
      <alignment horizontal="center" vertical="center" wrapText="1"/>
    </xf>
    <xf numFmtId="164" fontId="14" fillId="4" borderId="0" xfId="0" quotePrefix="1" applyNumberFormat="1" applyFont="1" applyFill="1" applyBorder="1" applyAlignment="1">
      <alignment horizontal="center" vertical="center" wrapText="1"/>
    </xf>
    <xf numFmtId="1" fontId="5" fillId="4" borderId="0" xfId="0" applyNumberFormat="1" applyFont="1" applyFill="1" applyBorder="1" applyAlignment="1">
      <alignment horizontal="center" vertical="center" wrapText="1"/>
    </xf>
    <xf numFmtId="0" fontId="23" fillId="0" borderId="1" xfId="0" applyNumberFormat="1" applyFont="1" applyBorder="1" applyAlignment="1">
      <alignment horizontal="center" vertical="center"/>
    </xf>
    <xf numFmtId="0" fontId="14" fillId="2" borderId="1" xfId="0" applyNumberFormat="1" applyFont="1" applyFill="1" applyBorder="1" applyAlignment="1">
      <alignment horizontal="center" vertical="center" wrapText="1"/>
    </xf>
    <xf numFmtId="2" fontId="5" fillId="4" borderId="3" xfId="0" applyNumberFormat="1" applyFont="1" applyFill="1" applyBorder="1" applyAlignment="1">
      <alignment horizontal="center" vertical="center" wrapText="1"/>
    </xf>
    <xf numFmtId="2" fontId="5" fillId="4" borderId="1" xfId="0" applyNumberFormat="1" applyFont="1" applyFill="1" applyBorder="1" applyAlignment="1">
      <alignment horizontal="center" vertical="center" wrapText="1"/>
    </xf>
    <xf numFmtId="1" fontId="14" fillId="2" borderId="3" xfId="0" applyNumberFormat="1" applyFont="1" applyFill="1" applyBorder="1" applyAlignment="1">
      <alignment horizontal="right" vertical="center" wrapText="1"/>
    </xf>
    <xf numFmtId="0" fontId="2" fillId="3"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0" fillId="0" borderId="0" xfId="0" applyAlignment="1">
      <alignment vertical="center"/>
    </xf>
    <xf numFmtId="0" fontId="0" fillId="0" borderId="0" xfId="0" applyNumberFormat="1" applyBorder="1"/>
    <xf numFmtId="164" fontId="5" fillId="0" borderId="0" xfId="0" applyNumberFormat="1" applyFont="1" applyFill="1" applyBorder="1" applyAlignment="1">
      <alignment horizontal="center" vertical="center" wrapText="1"/>
    </xf>
    <xf numFmtId="0" fontId="0" fillId="0" borderId="4" xfId="0" applyBorder="1" applyAlignment="1">
      <alignment horizontal="center"/>
    </xf>
    <xf numFmtId="0" fontId="0" fillId="0" borderId="6" xfId="0" applyBorder="1" applyAlignment="1">
      <alignment horizontal="center"/>
    </xf>
    <xf numFmtId="0" fontId="0" fillId="0" borderId="5" xfId="0" applyBorder="1" applyAlignment="1">
      <alignment horizontal="center"/>
    </xf>
    <xf numFmtId="0" fontId="24" fillId="0" borderId="1" xfId="0" applyFont="1" applyBorder="1" applyAlignment="1">
      <alignment horizontal="center" vertical="center"/>
    </xf>
    <xf numFmtId="0" fontId="2" fillId="3" borderId="1" xfId="0" applyFont="1" applyFill="1" applyBorder="1" applyAlignment="1">
      <alignment horizontal="center" vertical="center" wrapText="1"/>
    </xf>
    <xf numFmtId="0" fontId="8" fillId="0" borderId="1" xfId="0" applyFont="1" applyBorder="1" applyAlignment="1">
      <alignment horizontal="left" vertical="center" wrapText="1"/>
    </xf>
    <xf numFmtId="0" fontId="5" fillId="0" borderId="1" xfId="0" applyFont="1" applyBorder="1" applyAlignment="1">
      <alignment horizontal="center" vertical="center" wrapText="1"/>
    </xf>
    <xf numFmtId="0" fontId="5" fillId="0" borderId="2" xfId="0" applyFont="1" applyBorder="1" applyAlignment="1">
      <alignment horizontal="left" vertical="center" wrapText="1"/>
    </xf>
    <xf numFmtId="0" fontId="8"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8" fillId="0" borderId="3" xfId="0" applyFont="1" applyBorder="1" applyAlignment="1">
      <alignment horizontal="left" vertical="center" wrapText="1"/>
    </xf>
    <xf numFmtId="0" fontId="5" fillId="0" borderId="1" xfId="0" applyFont="1" applyBorder="1" applyAlignment="1">
      <alignment horizontal="left" vertical="center" wrapText="1"/>
    </xf>
    <xf numFmtId="0" fontId="7" fillId="0" borderId="0" xfId="0" applyFont="1" applyAlignment="1">
      <alignment horizontal="center" vertical="center"/>
    </xf>
    <xf numFmtId="0" fontId="8" fillId="3" borderId="1" xfId="0" applyFont="1" applyFill="1" applyBorder="1" applyAlignment="1">
      <alignment horizontal="center" vertical="center" wrapText="1"/>
    </xf>
    <xf numFmtId="0" fontId="6" fillId="0" borderId="0" xfId="0" applyFont="1" applyAlignment="1">
      <alignment horizontal="center" vertical="center"/>
    </xf>
    <xf numFmtId="0" fontId="0" fillId="0" borderId="0" xfId="0" applyAlignment="1">
      <alignment horizontal="center" vertical="center" wrapText="1"/>
    </xf>
    <xf numFmtId="0" fontId="8" fillId="3" borderId="2"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4" borderId="0" xfId="0" applyFont="1" applyFill="1" applyBorder="1" applyAlignment="1">
      <alignment horizontal="left" vertical="center" wrapText="1"/>
    </xf>
    <xf numFmtId="0" fontId="5" fillId="4" borderId="0" xfId="0" applyFont="1" applyFill="1" applyBorder="1" applyAlignment="1">
      <alignment horizontal="center" vertical="center" wrapText="1"/>
    </xf>
    <xf numFmtId="0" fontId="5" fillId="4" borderId="0" xfId="0" applyFont="1" applyFill="1" applyBorder="1" applyAlignment="1">
      <alignment horizontal="left" vertical="center" wrapText="1"/>
    </xf>
    <xf numFmtId="0" fontId="8" fillId="4" borderId="0" xfId="0" applyFont="1" applyFill="1" applyBorder="1" applyAlignment="1">
      <alignment horizontal="center" vertical="center" wrapText="1"/>
    </xf>
    <xf numFmtId="0" fontId="7" fillId="4" borderId="0" xfId="0" applyFont="1" applyFill="1" applyBorder="1" applyAlignment="1">
      <alignment horizontal="center" vertical="center"/>
    </xf>
    <xf numFmtId="0" fontId="6" fillId="4" borderId="0" xfId="0" applyFont="1" applyFill="1" applyBorder="1" applyAlignment="1">
      <alignment horizontal="center" vertical="center"/>
    </xf>
    <xf numFmtId="0" fontId="7" fillId="0" borderId="0" xfId="0" applyFont="1" applyAlignment="1">
      <alignment horizontal="center" vertical="center" wrapText="1"/>
    </xf>
    <xf numFmtId="0" fontId="5" fillId="0" borderId="4"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5" xfId="0" applyFont="1" applyFill="1" applyBorder="1" applyAlignment="1">
      <alignment horizontal="left" vertical="center" wrapText="1"/>
    </xf>
    <xf numFmtId="11" fontId="20" fillId="0" borderId="4" xfId="0" applyNumberFormat="1" applyFont="1" applyFill="1" applyBorder="1" applyAlignment="1">
      <alignment horizontal="center" vertical="center" wrapText="1"/>
    </xf>
    <xf numFmtId="11" fontId="20" fillId="0" borderId="6" xfId="0" applyNumberFormat="1" applyFont="1" applyFill="1" applyBorder="1" applyAlignment="1">
      <alignment horizontal="center" vertical="center" wrapText="1"/>
    </xf>
    <xf numFmtId="11" fontId="20" fillId="0" borderId="5"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2" fontId="5" fillId="4" borderId="4" xfId="0" applyNumberFormat="1" applyFont="1" applyFill="1" applyBorder="1" applyAlignment="1">
      <alignment horizontal="center" vertical="center" wrapText="1"/>
    </xf>
    <xf numFmtId="2" fontId="5" fillId="4" borderId="6" xfId="0" applyNumberFormat="1" applyFont="1" applyFill="1" applyBorder="1" applyAlignment="1">
      <alignment horizontal="center" vertical="center" wrapText="1"/>
    </xf>
    <xf numFmtId="2" fontId="5" fillId="4" borderId="5" xfId="0" applyNumberFormat="1"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5" fillId="0" borderId="4" xfId="0" applyFont="1" applyBorder="1" applyAlignment="1">
      <alignment horizontal="left" vertical="center" wrapText="1"/>
    </xf>
    <xf numFmtId="0" fontId="5" fillId="0" borderId="6" xfId="0" applyFont="1" applyBorder="1" applyAlignment="1">
      <alignment horizontal="left" vertical="center" wrapText="1"/>
    </xf>
    <xf numFmtId="0" fontId="5" fillId="0" borderId="5" xfId="0" applyFont="1" applyBorder="1" applyAlignment="1">
      <alignment horizontal="left"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7" fillId="0" borderId="0" xfId="0" applyFont="1" applyBorder="1" applyAlignment="1">
      <alignment horizontal="center" vertical="center"/>
    </xf>
    <xf numFmtId="0" fontId="8" fillId="3" borderId="13"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28" fillId="0" borderId="0" xfId="0" applyFont="1" applyAlignment="1">
      <alignment horizontal="center" vertical="center"/>
    </xf>
    <xf numFmtId="0" fontId="29" fillId="0" borderId="0" xfId="0" applyFont="1" applyAlignment="1">
      <alignment horizontal="center" vertical="center" wrapText="1"/>
    </xf>
    <xf numFmtId="0" fontId="28" fillId="0" borderId="0" xfId="0" applyFont="1" applyAlignment="1">
      <alignment horizontal="center" vertical="center" wrapText="1"/>
    </xf>
    <xf numFmtId="0" fontId="8" fillId="3" borderId="7"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20" fillId="3" borderId="2" xfId="0" applyFont="1" applyFill="1" applyBorder="1" applyAlignment="1">
      <alignment horizontal="center" vertical="center" wrapText="1"/>
    </xf>
    <xf numFmtId="0" fontId="20" fillId="3" borderId="7" xfId="0" applyFont="1" applyFill="1" applyBorder="1" applyAlignment="1">
      <alignment horizontal="center" vertical="center" wrapText="1"/>
    </xf>
    <xf numFmtId="0" fontId="20" fillId="3" borderId="3"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20" fillId="4" borderId="0"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0" fillId="0" borderId="1" xfId="0" applyFont="1" applyFill="1" applyBorder="1" applyAlignment="1">
      <alignment horizontal="left" vertical="center" wrapText="1"/>
    </xf>
    <xf numFmtId="11" fontId="0" fillId="2" borderId="2" xfId="0" applyNumberFormat="1" applyFill="1" applyBorder="1" applyAlignment="1">
      <alignment horizontal="right" vertical="center"/>
    </xf>
    <xf numFmtId="11" fontId="0" fillId="2" borderId="3" xfId="0" applyNumberFormat="1" applyFill="1" applyBorder="1" applyAlignment="1">
      <alignment horizontal="righ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7" fillId="0" borderId="1" xfId="0" applyFont="1" applyFill="1" applyBorder="1" applyAlignment="1">
      <alignment horizontal="left" vertical="center" wrapText="1"/>
    </xf>
    <xf numFmtId="1" fontId="7" fillId="2" borderId="2" xfId="0" applyNumberFormat="1" applyFont="1" applyFill="1" applyBorder="1" applyAlignment="1">
      <alignment horizontal="right" vertical="center"/>
    </xf>
    <xf numFmtId="1" fontId="7" fillId="2" borderId="3" xfId="0" applyNumberFormat="1" applyFont="1" applyFill="1" applyBorder="1" applyAlignment="1">
      <alignment horizontal="right" vertical="center"/>
    </xf>
    <xf numFmtId="0" fontId="5" fillId="3" borderId="1" xfId="0" applyFont="1" applyFill="1" applyBorder="1" applyAlignment="1">
      <alignment horizontal="left" vertical="center" wrapText="1"/>
    </xf>
    <xf numFmtId="0" fontId="28" fillId="3" borderId="4" xfId="0" applyFont="1" applyFill="1" applyBorder="1" applyAlignment="1">
      <alignment horizontal="center"/>
    </xf>
    <xf numFmtId="0" fontId="28" fillId="3" borderId="6" xfId="0" applyFont="1" applyFill="1" applyBorder="1" applyAlignment="1">
      <alignment horizontal="center"/>
    </xf>
    <xf numFmtId="0" fontId="28" fillId="3" borderId="5" xfId="0" applyFont="1" applyFill="1" applyBorder="1" applyAlignment="1">
      <alignment horizontal="center"/>
    </xf>
  </cellXfs>
  <cellStyles count="4">
    <cellStyle name="Hipervínculo" xfId="3" builtinId="8"/>
    <cellStyle name="Normal" xfId="0" builtinId="0"/>
    <cellStyle name="Normal 2" xfId="1"/>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2.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PE"/>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a:pPr>
            <a:r>
              <a:rPr lang="en-US" sz="1400"/>
              <a:t>Consumo mensual de agua por colaborador </a:t>
            </a:r>
            <a:br>
              <a:rPr lang="en-US" sz="1400"/>
            </a:br>
            <a:r>
              <a:rPr lang="en-US" sz="1400"/>
              <a:t>Sede del GORECAJ  Enero</a:t>
            </a:r>
            <a:r>
              <a:rPr lang="en-US" sz="1400" baseline="0"/>
              <a:t> a Agosto </a:t>
            </a:r>
            <a:r>
              <a:rPr lang="en-US" sz="1400"/>
              <a:t>2019</a:t>
            </a:r>
          </a:p>
        </c:rich>
      </c:tx>
      <c:layout>
        <c:manualLayout>
          <c:xMode val="edge"/>
          <c:yMode val="edge"/>
          <c:x val="0.26546471573593294"/>
          <c:y val="2.8538167628449938E-2"/>
        </c:manualLayout>
      </c:layout>
      <c:overlay val="0"/>
    </c:title>
    <c:autoTitleDeleted val="0"/>
    <c:plotArea>
      <c:layout>
        <c:manualLayout>
          <c:layoutTarget val="inner"/>
          <c:xMode val="edge"/>
          <c:yMode val="edge"/>
          <c:x val="0.21986269440833939"/>
          <c:y val="0.2287153689122193"/>
          <c:w val="0.73569284739454954"/>
          <c:h val="0.54830635753864099"/>
        </c:manualLayout>
      </c:layout>
      <c:barChart>
        <c:barDir val="col"/>
        <c:grouping val="clustered"/>
        <c:varyColors val="0"/>
        <c:ser>
          <c:idx val="1"/>
          <c:order val="0"/>
          <c:tx>
            <c:strRef>
              <c:f>Agua!$G$8</c:f>
              <c:strCache>
                <c:ptCount val="1"/>
                <c:pt idx="0">
                  <c:v>m3 / colaborador</c:v>
                </c:pt>
              </c:strCache>
            </c:strRef>
          </c:tx>
          <c:invertIfNegative val="0"/>
          <c:cat>
            <c:strRef>
              <c:f>Agua!$B$10:$B$17</c:f>
              <c:strCache>
                <c:ptCount val="8"/>
                <c:pt idx="0">
                  <c:v>Enero</c:v>
                </c:pt>
                <c:pt idx="1">
                  <c:v>Febrero</c:v>
                </c:pt>
                <c:pt idx="2">
                  <c:v>Marzo</c:v>
                </c:pt>
                <c:pt idx="3">
                  <c:v>Abril</c:v>
                </c:pt>
                <c:pt idx="4">
                  <c:v>Mayo</c:v>
                </c:pt>
                <c:pt idx="5">
                  <c:v>Junio</c:v>
                </c:pt>
                <c:pt idx="6">
                  <c:v>Julio</c:v>
                </c:pt>
                <c:pt idx="7">
                  <c:v>Agosto</c:v>
                </c:pt>
              </c:strCache>
            </c:strRef>
          </c:cat>
          <c:val>
            <c:numRef>
              <c:f>Agua!$G$10:$G$17</c:f>
              <c:numCache>
                <c:formatCode>0.0</c:formatCode>
                <c:ptCount val="8"/>
                <c:pt idx="0">
                  <c:v>0.7589285714285714</c:v>
                </c:pt>
                <c:pt idx="1">
                  <c:v>0.66261398176291797</c:v>
                </c:pt>
                <c:pt idx="2">
                  <c:v>0.54711246200607899</c:v>
                </c:pt>
                <c:pt idx="3">
                  <c:v>0.71814671814671815</c:v>
                </c:pt>
                <c:pt idx="4">
                  <c:v>0.62037037037037035</c:v>
                </c:pt>
                <c:pt idx="5">
                  <c:v>0.56424581005586594</c:v>
                </c:pt>
                <c:pt idx="6">
                  <c:v>0.52646239554317553</c:v>
                </c:pt>
                <c:pt idx="7">
                  <c:v>0.54748603351955305</c:v>
                </c:pt>
              </c:numCache>
            </c:numRef>
          </c:val>
        </c:ser>
        <c:dLbls>
          <c:showLegendKey val="0"/>
          <c:showVal val="0"/>
          <c:showCatName val="0"/>
          <c:showSerName val="0"/>
          <c:showPercent val="0"/>
          <c:showBubbleSize val="0"/>
        </c:dLbls>
        <c:gapWidth val="150"/>
        <c:axId val="132457984"/>
        <c:axId val="132459520"/>
      </c:barChart>
      <c:catAx>
        <c:axId val="132457984"/>
        <c:scaling>
          <c:orientation val="minMax"/>
        </c:scaling>
        <c:delete val="0"/>
        <c:axPos val="b"/>
        <c:majorTickMark val="none"/>
        <c:minorTickMark val="none"/>
        <c:tickLblPos val="nextTo"/>
        <c:crossAx val="132459520"/>
        <c:crosses val="autoZero"/>
        <c:auto val="1"/>
        <c:lblAlgn val="ctr"/>
        <c:lblOffset val="100"/>
        <c:noMultiLvlLbl val="0"/>
      </c:catAx>
      <c:valAx>
        <c:axId val="132459520"/>
        <c:scaling>
          <c:orientation val="minMax"/>
        </c:scaling>
        <c:delete val="0"/>
        <c:axPos val="l"/>
        <c:majorGridlines/>
        <c:numFmt formatCode="0.0" sourceLinked="1"/>
        <c:majorTickMark val="none"/>
        <c:minorTickMark val="none"/>
        <c:tickLblPos val="nextTo"/>
        <c:crossAx val="132457984"/>
        <c:crosses val="autoZero"/>
        <c:crossBetween val="between"/>
      </c:valAx>
      <c:dTable>
        <c:showHorzBorder val="1"/>
        <c:showVertBorder val="1"/>
        <c:showOutline val="1"/>
        <c:showKeys val="1"/>
      </c:dTable>
    </c:plotArea>
    <c:plotVisOnly val="1"/>
    <c:dispBlanksAs val="gap"/>
    <c:showDLblsOverMax val="0"/>
  </c:chart>
  <c:spPr>
    <a:solidFill>
      <a:schemeClr val="bg1"/>
    </a:solidFill>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P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baseline="0">
                <a:solidFill>
                  <a:sysClr val="windowText" lastClr="000000"/>
                </a:solidFill>
                <a:latin typeface="+mn-lt"/>
                <a:ea typeface="+mn-ea"/>
                <a:cs typeface="+mn-cs"/>
              </a:defRPr>
            </a:pPr>
            <a:r>
              <a:rPr lang="en-US" sz="1400"/>
              <a:t>Emisiones de (kg CO2eq/vehículos) total </a:t>
            </a:r>
            <a:r>
              <a:rPr lang="es-PE" sz="1400" b="1" i="0" baseline="0">
                <a:effectLst/>
              </a:rPr>
              <a:t>Sede del GORECAJ Enero - Agosto 2019</a:t>
            </a:r>
            <a:endParaRPr lang="es-PE" sz="1400">
              <a:effectLst/>
            </a:endParaRPr>
          </a:p>
        </c:rich>
      </c:tx>
      <c:overlay val="0"/>
    </c:title>
    <c:autoTitleDeleted val="0"/>
    <c:plotArea>
      <c:layout/>
      <c:barChart>
        <c:barDir val="col"/>
        <c:grouping val="clustered"/>
        <c:varyColors val="0"/>
        <c:ser>
          <c:idx val="0"/>
          <c:order val="0"/>
          <c:tx>
            <c:strRef>
              <c:f>'CO2eq '!$G$69:$G$70</c:f>
              <c:strCache>
                <c:ptCount val="1"/>
                <c:pt idx="0">
                  <c:v>Emisiones de (kg CO2eq/vehículos) total</c:v>
                </c:pt>
              </c:strCache>
            </c:strRef>
          </c:tx>
          <c:invertIfNegative val="0"/>
          <c:cat>
            <c:strRef>
              <c:f>'CO2eq '!$A$72:$A$79</c:f>
              <c:strCache>
                <c:ptCount val="8"/>
                <c:pt idx="0">
                  <c:v>Enero</c:v>
                </c:pt>
                <c:pt idx="1">
                  <c:v>Febrero</c:v>
                </c:pt>
                <c:pt idx="2">
                  <c:v>Marzo</c:v>
                </c:pt>
                <c:pt idx="3">
                  <c:v>Abril</c:v>
                </c:pt>
                <c:pt idx="4">
                  <c:v>Mayo</c:v>
                </c:pt>
                <c:pt idx="5">
                  <c:v>Junio</c:v>
                </c:pt>
                <c:pt idx="6">
                  <c:v>Julio</c:v>
                </c:pt>
                <c:pt idx="7">
                  <c:v>Agosto</c:v>
                </c:pt>
              </c:strCache>
            </c:strRef>
          </c:cat>
          <c:val>
            <c:numRef>
              <c:f>'CO2eq '!$G$72:$G$80</c:f>
              <c:numCache>
                <c:formatCode>0.0</c:formatCode>
                <c:ptCount val="9"/>
                <c:pt idx="0">
                  <c:v>75.613107607314831</c:v>
                </c:pt>
                <c:pt idx="1">
                  <c:v>68.051796846583343</c:v>
                </c:pt>
                <c:pt idx="2">
                  <c:v>56.709830705486119</c:v>
                </c:pt>
                <c:pt idx="3">
                  <c:v>147.66030550731202</c:v>
                </c:pt>
                <c:pt idx="4">
                  <c:v>5968.1899458458729</c:v>
                </c:pt>
                <c:pt idx="5">
                  <c:v>4310.7152232173585</c:v>
                </c:pt>
                <c:pt idx="6">
                  <c:v>121.24916863201315</c:v>
                </c:pt>
                <c:pt idx="7">
                  <c:v>2702.4644629531263</c:v>
                </c:pt>
                <c:pt idx="8">
                  <c:v>0</c:v>
                </c:pt>
              </c:numCache>
            </c:numRef>
          </c:val>
        </c:ser>
        <c:dLbls>
          <c:showLegendKey val="0"/>
          <c:showVal val="0"/>
          <c:showCatName val="0"/>
          <c:showSerName val="0"/>
          <c:showPercent val="0"/>
          <c:showBubbleSize val="0"/>
        </c:dLbls>
        <c:gapWidth val="150"/>
        <c:axId val="138686464"/>
        <c:axId val="138688000"/>
      </c:barChart>
      <c:catAx>
        <c:axId val="138686464"/>
        <c:scaling>
          <c:orientation val="minMax"/>
        </c:scaling>
        <c:delete val="0"/>
        <c:axPos val="b"/>
        <c:majorTickMark val="out"/>
        <c:minorTickMark val="none"/>
        <c:tickLblPos val="nextTo"/>
        <c:crossAx val="138688000"/>
        <c:crosses val="autoZero"/>
        <c:auto val="1"/>
        <c:lblAlgn val="ctr"/>
        <c:lblOffset val="100"/>
        <c:noMultiLvlLbl val="0"/>
      </c:catAx>
      <c:valAx>
        <c:axId val="138688000"/>
        <c:scaling>
          <c:orientation val="minMax"/>
        </c:scaling>
        <c:delete val="0"/>
        <c:axPos val="l"/>
        <c:majorGridlines/>
        <c:numFmt formatCode="0.0" sourceLinked="1"/>
        <c:majorTickMark val="out"/>
        <c:minorTickMark val="none"/>
        <c:tickLblPos val="nextTo"/>
        <c:crossAx val="138686464"/>
        <c:crosses val="autoZero"/>
        <c:crossBetween val="between"/>
      </c:valAx>
    </c:plotArea>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P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s-PE" sz="1400"/>
              <a:t>Emisiones de CO2eq /colaborador </a:t>
            </a:r>
            <a:br>
              <a:rPr lang="es-PE" sz="1400"/>
            </a:br>
            <a:r>
              <a:rPr lang="es-PE" sz="1400"/>
              <a:t>Sede del GORECAJ Enero - Setiembre 2019 </a:t>
            </a:r>
          </a:p>
        </c:rich>
      </c:tx>
      <c:overlay val="0"/>
    </c:title>
    <c:autoTitleDeleted val="0"/>
    <c:plotArea>
      <c:layout/>
      <c:barChart>
        <c:barDir val="col"/>
        <c:grouping val="clustered"/>
        <c:varyColors val="0"/>
        <c:ser>
          <c:idx val="0"/>
          <c:order val="0"/>
          <c:tx>
            <c:strRef>
              <c:f>'CO2eq '!$G$5</c:f>
              <c:strCache>
                <c:ptCount val="1"/>
                <c:pt idx="0">
                  <c:v>Emisiones de CO2eq por colaborador (kg CO2eq/colaborador)</c:v>
                </c:pt>
              </c:strCache>
            </c:strRef>
          </c:tx>
          <c:invertIfNegative val="0"/>
          <c:cat>
            <c:strRef>
              <c:f>'CO2eq '!$B$7:$B$15</c:f>
              <c:strCache>
                <c:ptCount val="9"/>
                <c:pt idx="0">
                  <c:v>Enero</c:v>
                </c:pt>
                <c:pt idx="1">
                  <c:v>Febrero</c:v>
                </c:pt>
                <c:pt idx="2">
                  <c:v>Marzo</c:v>
                </c:pt>
                <c:pt idx="3">
                  <c:v>Abril</c:v>
                </c:pt>
                <c:pt idx="4">
                  <c:v>Mayo</c:v>
                </c:pt>
                <c:pt idx="5">
                  <c:v>Junio</c:v>
                </c:pt>
                <c:pt idx="6">
                  <c:v>Julio</c:v>
                </c:pt>
                <c:pt idx="7">
                  <c:v>Agosto</c:v>
                </c:pt>
                <c:pt idx="8">
                  <c:v>Setiembre</c:v>
                </c:pt>
              </c:strCache>
            </c:strRef>
          </c:cat>
          <c:val>
            <c:numRef>
              <c:f>'CO2eq '!$G$7:$G$15</c:f>
              <c:numCache>
                <c:formatCode>General</c:formatCode>
                <c:ptCount val="9"/>
                <c:pt idx="0">
                  <c:v>31.974180609791659</c:v>
                </c:pt>
                <c:pt idx="1">
                  <c:v>28.920332371854101</c:v>
                </c:pt>
                <c:pt idx="2">
                  <c:v>31.331010518723403</c:v>
                </c:pt>
                <c:pt idx="3">
                  <c:v>39.310300990000002</c:v>
                </c:pt>
                <c:pt idx="4">
                  <c:v>34.070847349290126</c:v>
                </c:pt>
                <c:pt idx="5">
                  <c:v>27.315476532039106</c:v>
                </c:pt>
                <c:pt idx="6">
                  <c:v>29.350507489164347</c:v>
                </c:pt>
                <c:pt idx="7">
                  <c:v>37.425847925223458</c:v>
                </c:pt>
                <c:pt idx="8">
                  <c:v>28.987934544791084</c:v>
                </c:pt>
              </c:numCache>
            </c:numRef>
          </c:val>
        </c:ser>
        <c:dLbls>
          <c:showLegendKey val="0"/>
          <c:showVal val="0"/>
          <c:showCatName val="0"/>
          <c:showSerName val="0"/>
          <c:showPercent val="0"/>
          <c:showBubbleSize val="0"/>
        </c:dLbls>
        <c:gapWidth val="150"/>
        <c:axId val="138720384"/>
        <c:axId val="138721920"/>
      </c:barChart>
      <c:catAx>
        <c:axId val="138720384"/>
        <c:scaling>
          <c:orientation val="minMax"/>
        </c:scaling>
        <c:delete val="0"/>
        <c:axPos val="b"/>
        <c:majorTickMark val="none"/>
        <c:minorTickMark val="none"/>
        <c:tickLblPos val="nextTo"/>
        <c:crossAx val="138721920"/>
        <c:crosses val="autoZero"/>
        <c:auto val="1"/>
        <c:lblAlgn val="ctr"/>
        <c:lblOffset val="100"/>
        <c:noMultiLvlLbl val="0"/>
      </c:catAx>
      <c:valAx>
        <c:axId val="138721920"/>
        <c:scaling>
          <c:orientation val="minMax"/>
        </c:scaling>
        <c:delete val="0"/>
        <c:axPos val="l"/>
        <c:majorGridlines/>
        <c:title>
          <c:tx>
            <c:rich>
              <a:bodyPr/>
              <a:lstStyle/>
              <a:p>
                <a:pPr>
                  <a:defRPr/>
                </a:pPr>
                <a:r>
                  <a:rPr lang="es-PE"/>
                  <a:t>CO2  eq</a:t>
                </a:r>
              </a:p>
            </c:rich>
          </c:tx>
          <c:layout>
            <c:manualLayout>
              <c:xMode val="edge"/>
              <c:yMode val="edge"/>
              <c:x val="0.19803696350535926"/>
              <c:y val="0.42890156834071702"/>
            </c:manualLayout>
          </c:layout>
          <c:overlay val="0"/>
        </c:title>
        <c:numFmt formatCode="General" sourceLinked="1"/>
        <c:majorTickMark val="none"/>
        <c:minorTickMark val="none"/>
        <c:tickLblPos val="nextTo"/>
        <c:crossAx val="138720384"/>
        <c:crosses val="autoZero"/>
        <c:crossBetween val="between"/>
      </c:valAx>
      <c:dTable>
        <c:showHorzBorder val="1"/>
        <c:showVertBorder val="1"/>
        <c:showOutline val="1"/>
        <c:showKeys val="1"/>
      </c:dTable>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P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sz="1600"/>
              <a:t>Consumo mensual de energía por colaborador</a:t>
            </a:r>
            <a:br>
              <a:rPr lang="en-US" sz="1600"/>
            </a:br>
            <a:r>
              <a:rPr lang="en-US" sz="1600"/>
              <a:t>Sede del GORECAJ Enero - Setiembre 2019</a:t>
            </a:r>
            <a:endParaRPr lang="es-PE" sz="1600"/>
          </a:p>
        </c:rich>
      </c:tx>
      <c:overlay val="0"/>
    </c:title>
    <c:autoTitleDeleted val="0"/>
    <c:plotArea>
      <c:layout/>
      <c:barChart>
        <c:barDir val="col"/>
        <c:grouping val="clustered"/>
        <c:varyColors val="0"/>
        <c:ser>
          <c:idx val="0"/>
          <c:order val="0"/>
          <c:tx>
            <c:strRef>
              <c:f>Energía!$H$8</c:f>
              <c:strCache>
                <c:ptCount val="1"/>
                <c:pt idx="0">
                  <c:v>(kWh/colaborador)</c:v>
                </c:pt>
              </c:strCache>
            </c:strRef>
          </c:tx>
          <c:invertIfNegative val="0"/>
          <c:cat>
            <c:strRef>
              <c:f>Energía!$A$10:$A$18</c:f>
              <c:strCache>
                <c:ptCount val="9"/>
                <c:pt idx="0">
                  <c:v>Enero</c:v>
                </c:pt>
                <c:pt idx="1">
                  <c:v>Febrero</c:v>
                </c:pt>
                <c:pt idx="2">
                  <c:v>Marzo</c:v>
                </c:pt>
                <c:pt idx="3">
                  <c:v>Abril</c:v>
                </c:pt>
                <c:pt idx="4">
                  <c:v>Mayo</c:v>
                </c:pt>
                <c:pt idx="5">
                  <c:v>Junio</c:v>
                </c:pt>
                <c:pt idx="6">
                  <c:v>Julio</c:v>
                </c:pt>
                <c:pt idx="7">
                  <c:v>Agosto</c:v>
                </c:pt>
                <c:pt idx="8">
                  <c:v>Setiembre</c:v>
                </c:pt>
              </c:strCache>
            </c:strRef>
          </c:cat>
          <c:val>
            <c:numRef>
              <c:f>Energía!$H$10:$H$18</c:f>
              <c:numCache>
                <c:formatCode>0.0</c:formatCode>
                <c:ptCount val="9"/>
                <c:pt idx="0">
                  <c:v>48.49716458333333</c:v>
                </c:pt>
                <c:pt idx="1">
                  <c:v>43.865209118541031</c:v>
                </c:pt>
                <c:pt idx="2">
                  <c:v>47.521629787234041</c:v>
                </c:pt>
                <c:pt idx="3">
                  <c:v>59.624299999999998</c:v>
                </c:pt>
                <c:pt idx="4">
                  <c:v>51.677305246913576</c:v>
                </c:pt>
                <c:pt idx="5">
                  <c:v>41.431027653631283</c:v>
                </c:pt>
                <c:pt idx="6">
                  <c:v>44.517681615598889</c:v>
                </c:pt>
                <c:pt idx="7">
                  <c:v>56.766036592178772</c:v>
                </c:pt>
                <c:pt idx="8">
                  <c:v>43.96774540389972</c:v>
                </c:pt>
              </c:numCache>
            </c:numRef>
          </c:val>
          <c:extLst xmlns:c16r2="http://schemas.microsoft.com/office/drawing/2015/06/chart">
            <c:ext xmlns:c16="http://schemas.microsoft.com/office/drawing/2014/chart" uri="{C3380CC4-5D6E-409C-BE32-E72D297353CC}">
              <c16:uniqueId val="{00000000-2D12-4BD9-9CF2-BE4DE5CB2209}"/>
            </c:ext>
          </c:extLst>
        </c:ser>
        <c:dLbls>
          <c:showLegendKey val="0"/>
          <c:showVal val="0"/>
          <c:showCatName val="0"/>
          <c:showSerName val="0"/>
          <c:showPercent val="0"/>
          <c:showBubbleSize val="0"/>
        </c:dLbls>
        <c:gapWidth val="150"/>
        <c:axId val="134354048"/>
        <c:axId val="134355584"/>
      </c:barChart>
      <c:catAx>
        <c:axId val="134354048"/>
        <c:scaling>
          <c:orientation val="minMax"/>
        </c:scaling>
        <c:delete val="0"/>
        <c:axPos val="b"/>
        <c:numFmt formatCode="General" sourceLinked="1"/>
        <c:majorTickMark val="none"/>
        <c:minorTickMark val="none"/>
        <c:tickLblPos val="nextTo"/>
        <c:txPr>
          <a:bodyPr rot="-60000000" vert="horz"/>
          <a:lstStyle/>
          <a:p>
            <a:pPr>
              <a:defRPr/>
            </a:pPr>
            <a:endParaRPr lang="es-PE"/>
          </a:p>
        </c:txPr>
        <c:crossAx val="134355584"/>
        <c:crosses val="autoZero"/>
        <c:auto val="1"/>
        <c:lblAlgn val="ctr"/>
        <c:lblOffset val="100"/>
        <c:noMultiLvlLbl val="0"/>
      </c:catAx>
      <c:valAx>
        <c:axId val="134355584"/>
        <c:scaling>
          <c:orientation val="minMax"/>
        </c:scaling>
        <c:delete val="0"/>
        <c:axPos val="l"/>
        <c:majorGridlines/>
        <c:title>
          <c:tx>
            <c:rich>
              <a:bodyPr rot="-5400000" vert="horz"/>
              <a:lstStyle/>
              <a:p>
                <a:pPr>
                  <a:defRPr/>
                </a:pPr>
                <a:r>
                  <a:rPr lang="es-PE"/>
                  <a:t>kWh / colaborador</a:t>
                </a:r>
              </a:p>
            </c:rich>
          </c:tx>
          <c:layout>
            <c:manualLayout>
              <c:xMode val="edge"/>
              <c:yMode val="edge"/>
              <c:x val="0.10750966281894005"/>
              <c:y val="0.36430177669154412"/>
            </c:manualLayout>
          </c:layout>
          <c:overlay val="0"/>
        </c:title>
        <c:numFmt formatCode="#,##0" sourceLinked="0"/>
        <c:majorTickMark val="none"/>
        <c:minorTickMark val="none"/>
        <c:tickLblPos val="nextTo"/>
        <c:txPr>
          <a:bodyPr rot="-60000000" vert="horz"/>
          <a:lstStyle/>
          <a:p>
            <a:pPr>
              <a:defRPr/>
            </a:pPr>
            <a:endParaRPr lang="es-PE"/>
          </a:p>
        </c:txPr>
        <c:crossAx val="134354048"/>
        <c:crosses val="autoZero"/>
        <c:crossBetween val="between"/>
      </c:valAx>
      <c:dTable>
        <c:showHorzBorder val="1"/>
        <c:showVertBorder val="1"/>
        <c:showOutline val="1"/>
        <c:showKeys val="1"/>
      </c:dTable>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P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rot="0" vert="horz"/>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US"/>
              <a:t>Consumo total  mensual de energía electrica</a:t>
            </a:r>
            <a:br>
              <a:rPr lang="en-US"/>
            </a:br>
            <a:r>
              <a:rPr lang="en-US" sz="1800" b="1" i="0" baseline="0">
                <a:effectLst/>
              </a:rPr>
              <a:t>Sede del GORECAJ Enero - Setiembre 2019</a:t>
            </a:r>
            <a:r>
              <a:rPr lang="en-US"/>
              <a:t> </a:t>
            </a:r>
          </a:p>
        </c:rich>
      </c:tx>
      <c:overlay val="0"/>
    </c:title>
    <c:autoTitleDeleted val="0"/>
    <c:plotArea>
      <c:layout/>
      <c:barChart>
        <c:barDir val="col"/>
        <c:grouping val="clustered"/>
        <c:varyColors val="0"/>
        <c:ser>
          <c:idx val="1"/>
          <c:order val="0"/>
          <c:tx>
            <c:strRef>
              <c:f>Energía!$F$8</c:f>
              <c:strCache>
                <c:ptCount val="1"/>
                <c:pt idx="0">
                  <c:v>Total (kWh)</c:v>
                </c:pt>
              </c:strCache>
            </c:strRef>
          </c:tx>
          <c:invertIfNegative val="0"/>
          <c:cat>
            <c:strRef>
              <c:f>Energía!$A$10:$A$18</c:f>
              <c:strCache>
                <c:ptCount val="9"/>
                <c:pt idx="0">
                  <c:v>Enero</c:v>
                </c:pt>
                <c:pt idx="1">
                  <c:v>Febrero</c:v>
                </c:pt>
                <c:pt idx="2">
                  <c:v>Marzo</c:v>
                </c:pt>
                <c:pt idx="3">
                  <c:v>Abril</c:v>
                </c:pt>
                <c:pt idx="4">
                  <c:v>Mayo</c:v>
                </c:pt>
                <c:pt idx="5">
                  <c:v>Junio</c:v>
                </c:pt>
                <c:pt idx="6">
                  <c:v>Julio</c:v>
                </c:pt>
                <c:pt idx="7">
                  <c:v>Agosto</c:v>
                </c:pt>
                <c:pt idx="8">
                  <c:v>Setiembre</c:v>
                </c:pt>
              </c:strCache>
            </c:strRef>
          </c:cat>
          <c:val>
            <c:numRef>
              <c:f>Energía!$F$10:$F$18</c:f>
              <c:numCache>
                <c:formatCode>0</c:formatCode>
                <c:ptCount val="9"/>
                <c:pt idx="0">
                  <c:v>16295.047299999998</c:v>
                </c:pt>
                <c:pt idx="1">
                  <c:v>14431.6538</c:v>
                </c:pt>
                <c:pt idx="2">
                  <c:v>15634.6162</c:v>
                </c:pt>
                <c:pt idx="3">
                  <c:v>15442.6937</c:v>
                </c:pt>
                <c:pt idx="4">
                  <c:v>16743.446899999999</c:v>
                </c:pt>
                <c:pt idx="5">
                  <c:v>14832.3079</c:v>
                </c:pt>
                <c:pt idx="6">
                  <c:v>15981.8477</c:v>
                </c:pt>
                <c:pt idx="7">
                  <c:v>20322.241099999999</c:v>
                </c:pt>
                <c:pt idx="8">
                  <c:v>15784.420599999999</c:v>
                </c:pt>
              </c:numCache>
            </c:numRef>
          </c:val>
        </c:ser>
        <c:dLbls>
          <c:showLegendKey val="0"/>
          <c:showVal val="0"/>
          <c:showCatName val="0"/>
          <c:showSerName val="0"/>
          <c:showPercent val="0"/>
          <c:showBubbleSize val="0"/>
        </c:dLbls>
        <c:gapWidth val="150"/>
        <c:axId val="134386048"/>
        <c:axId val="134387584"/>
      </c:barChart>
      <c:catAx>
        <c:axId val="134386048"/>
        <c:scaling>
          <c:orientation val="minMax"/>
        </c:scaling>
        <c:delete val="0"/>
        <c:axPos val="b"/>
        <c:numFmt formatCode="General" sourceLinked="1"/>
        <c:majorTickMark val="none"/>
        <c:minorTickMark val="none"/>
        <c:tickLblPos val="nextTo"/>
        <c:txPr>
          <a:bodyPr rot="-60000000" vert="horz"/>
          <a:lstStyle/>
          <a:p>
            <a:pPr>
              <a:defRPr/>
            </a:pPr>
            <a:endParaRPr lang="es-PE"/>
          </a:p>
        </c:txPr>
        <c:crossAx val="134387584"/>
        <c:crosses val="autoZero"/>
        <c:auto val="1"/>
        <c:lblAlgn val="ctr"/>
        <c:lblOffset val="100"/>
        <c:noMultiLvlLbl val="0"/>
      </c:catAx>
      <c:valAx>
        <c:axId val="134387584"/>
        <c:scaling>
          <c:orientation val="minMax"/>
        </c:scaling>
        <c:delete val="0"/>
        <c:axPos val="l"/>
        <c:majorGridlines/>
        <c:title>
          <c:tx>
            <c:rich>
              <a:bodyPr rot="-5400000" vert="horz"/>
              <a:lstStyle/>
              <a:p>
                <a:pPr>
                  <a:defRPr/>
                </a:pPr>
                <a:r>
                  <a:rPr lang="es-PE"/>
                  <a:t>consumo de energia electrica kwh</a:t>
                </a:r>
              </a:p>
            </c:rich>
          </c:tx>
          <c:overlay val="0"/>
        </c:title>
        <c:numFmt formatCode="#,##0" sourceLinked="0"/>
        <c:majorTickMark val="none"/>
        <c:minorTickMark val="none"/>
        <c:tickLblPos val="nextTo"/>
        <c:txPr>
          <a:bodyPr rot="-60000000" vert="horz"/>
          <a:lstStyle/>
          <a:p>
            <a:pPr>
              <a:defRPr/>
            </a:pPr>
            <a:endParaRPr lang="es-PE"/>
          </a:p>
        </c:txPr>
        <c:crossAx val="134386048"/>
        <c:crosses val="autoZero"/>
        <c:crossBetween val="between"/>
      </c:valAx>
      <c:dTable>
        <c:showHorzBorder val="1"/>
        <c:showVertBorder val="1"/>
        <c:showOutline val="1"/>
        <c:showKeys val="1"/>
      </c:dTable>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P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sz="1400"/>
            </a:pPr>
            <a:r>
              <a:rPr lang="en-US" sz="1400"/>
              <a:t>Consumo mensual de papel por colaborador </a:t>
            </a:r>
            <a:r>
              <a:rPr lang="en-US" sz="1400" baseline="0"/>
              <a:t> </a:t>
            </a:r>
            <a:br>
              <a:rPr lang="en-US" sz="1400" baseline="0"/>
            </a:br>
            <a:r>
              <a:rPr lang="en-US" sz="1400" baseline="0"/>
              <a:t>Sede del GORECAJ Enero - Setiembre 2019</a:t>
            </a:r>
            <a:endParaRPr lang="en-US" sz="1400"/>
          </a:p>
        </c:rich>
      </c:tx>
      <c:overlay val="0"/>
    </c:title>
    <c:autoTitleDeleted val="0"/>
    <c:plotArea>
      <c:layout/>
      <c:barChart>
        <c:barDir val="col"/>
        <c:grouping val="clustered"/>
        <c:varyColors val="0"/>
        <c:ser>
          <c:idx val="1"/>
          <c:order val="0"/>
          <c:tx>
            <c:strRef>
              <c:f>Papel!$I$7</c:f>
              <c:strCache>
                <c:ptCount val="1"/>
                <c:pt idx="0">
                  <c:v>(Kg/colaborador)</c:v>
                </c:pt>
              </c:strCache>
            </c:strRef>
          </c:tx>
          <c:invertIfNegative val="0"/>
          <c:cat>
            <c:strRef>
              <c:f>Papel!$A$9:$A$17</c:f>
              <c:strCache>
                <c:ptCount val="9"/>
                <c:pt idx="0">
                  <c:v>Enero</c:v>
                </c:pt>
                <c:pt idx="1">
                  <c:v>Febrero</c:v>
                </c:pt>
                <c:pt idx="2">
                  <c:v>Marzo</c:v>
                </c:pt>
                <c:pt idx="3">
                  <c:v>Abril</c:v>
                </c:pt>
                <c:pt idx="4">
                  <c:v>Mayo</c:v>
                </c:pt>
                <c:pt idx="5">
                  <c:v>Junio</c:v>
                </c:pt>
                <c:pt idx="6">
                  <c:v>Julio</c:v>
                </c:pt>
                <c:pt idx="7">
                  <c:v>Agosto</c:v>
                </c:pt>
                <c:pt idx="8">
                  <c:v>Setiembre</c:v>
                </c:pt>
              </c:strCache>
            </c:strRef>
          </c:cat>
          <c:val>
            <c:numRef>
              <c:f>Papel!$I$9:$I$17</c:f>
              <c:numCache>
                <c:formatCode>0.00</c:formatCode>
                <c:ptCount val="9"/>
                <c:pt idx="0">
                  <c:v>0.30919312169312169</c:v>
                </c:pt>
                <c:pt idx="1">
                  <c:v>0.31577169875042216</c:v>
                </c:pt>
                <c:pt idx="2">
                  <c:v>0.31577169875042216</c:v>
                </c:pt>
                <c:pt idx="3">
                  <c:v>0.40111540111540112</c:v>
                </c:pt>
                <c:pt idx="4">
                  <c:v>0.32064471879286693</c:v>
                </c:pt>
                <c:pt idx="5">
                  <c:v>0.29019242706393544</c:v>
                </c:pt>
                <c:pt idx="6">
                  <c:v>0.28938409161250384</c:v>
                </c:pt>
                <c:pt idx="7">
                  <c:v>0.29019242706393544</c:v>
                </c:pt>
                <c:pt idx="8">
                  <c:v>0.28938409161250384</c:v>
                </c:pt>
              </c:numCache>
            </c:numRef>
          </c:val>
          <c:extLst xmlns:c16r2="http://schemas.microsoft.com/office/drawing/2015/06/chart">
            <c:ext xmlns:c16="http://schemas.microsoft.com/office/drawing/2014/chart" uri="{C3380CC4-5D6E-409C-BE32-E72D297353CC}">
              <c16:uniqueId val="{00000000-F329-4CA6-9988-2D06EE3C2B4E}"/>
            </c:ext>
          </c:extLst>
        </c:ser>
        <c:dLbls>
          <c:showLegendKey val="0"/>
          <c:showVal val="0"/>
          <c:showCatName val="0"/>
          <c:showSerName val="0"/>
          <c:showPercent val="0"/>
          <c:showBubbleSize val="0"/>
        </c:dLbls>
        <c:gapWidth val="150"/>
        <c:axId val="138281344"/>
        <c:axId val="138282880"/>
      </c:barChart>
      <c:catAx>
        <c:axId val="138281344"/>
        <c:scaling>
          <c:orientation val="minMax"/>
        </c:scaling>
        <c:delete val="0"/>
        <c:axPos val="b"/>
        <c:numFmt formatCode="General" sourceLinked="1"/>
        <c:majorTickMark val="none"/>
        <c:minorTickMark val="none"/>
        <c:tickLblPos val="nextTo"/>
        <c:txPr>
          <a:bodyPr rot="-60000000" vert="horz"/>
          <a:lstStyle/>
          <a:p>
            <a:pPr>
              <a:defRPr/>
            </a:pPr>
            <a:endParaRPr lang="es-PE"/>
          </a:p>
        </c:txPr>
        <c:crossAx val="138282880"/>
        <c:crosses val="autoZero"/>
        <c:auto val="1"/>
        <c:lblAlgn val="ctr"/>
        <c:lblOffset val="100"/>
        <c:noMultiLvlLbl val="0"/>
      </c:catAx>
      <c:valAx>
        <c:axId val="138282880"/>
        <c:scaling>
          <c:orientation val="minMax"/>
        </c:scaling>
        <c:delete val="0"/>
        <c:axPos val="l"/>
        <c:majorGridlines/>
        <c:title>
          <c:tx>
            <c:rich>
              <a:bodyPr rot="-5400000" vert="horz"/>
              <a:lstStyle/>
              <a:p>
                <a:pPr>
                  <a:defRPr/>
                </a:pPr>
                <a:r>
                  <a:rPr lang="es-PE"/>
                  <a:t>kg / colaborador</a:t>
                </a:r>
              </a:p>
            </c:rich>
          </c:tx>
          <c:overlay val="0"/>
        </c:title>
        <c:numFmt formatCode="#,##0" sourceLinked="0"/>
        <c:majorTickMark val="none"/>
        <c:minorTickMark val="none"/>
        <c:tickLblPos val="nextTo"/>
        <c:txPr>
          <a:bodyPr rot="-60000000" vert="horz"/>
          <a:lstStyle/>
          <a:p>
            <a:pPr>
              <a:defRPr/>
            </a:pPr>
            <a:endParaRPr lang="es-PE"/>
          </a:p>
        </c:txPr>
        <c:crossAx val="138281344"/>
        <c:crosses val="autoZero"/>
        <c:crossBetween val="between"/>
      </c:valAx>
      <c:dTable>
        <c:showHorzBorder val="1"/>
        <c:showVertBorder val="1"/>
        <c:showOutline val="1"/>
        <c:showKeys val="1"/>
      </c:dTable>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PE"/>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rot="0" vert="horz"/>
          <a:lstStyle/>
          <a:p>
            <a:pPr>
              <a:defRPr sz="1400"/>
            </a:pPr>
            <a:r>
              <a:rPr lang="es-PE" sz="1400"/>
              <a:t>Consumo mensual de combustibles Sede del GORECAJ </a:t>
            </a:r>
            <a:br>
              <a:rPr lang="es-PE" sz="1400"/>
            </a:br>
            <a:r>
              <a:rPr lang="es-PE" sz="1400"/>
              <a:t>Enero a Agosto 2019</a:t>
            </a:r>
          </a:p>
        </c:rich>
      </c:tx>
      <c:overlay val="0"/>
    </c:title>
    <c:autoTitleDeleted val="0"/>
    <c:plotArea>
      <c:layout>
        <c:manualLayout>
          <c:layoutTarget val="inner"/>
          <c:xMode val="edge"/>
          <c:yMode val="edge"/>
          <c:x val="6.6622272215973E-2"/>
          <c:y val="0.25401910560677243"/>
          <c:w val="0.90899677540307466"/>
          <c:h val="0.58487879469816884"/>
        </c:manualLayout>
      </c:layout>
      <c:barChart>
        <c:barDir val="col"/>
        <c:grouping val="clustered"/>
        <c:varyColors val="0"/>
        <c:ser>
          <c:idx val="0"/>
          <c:order val="0"/>
          <c:tx>
            <c:v>Gasolina 97 Octanos</c:v>
          </c:tx>
          <c:invertIfNegative val="0"/>
          <c:cat>
            <c:strRef>
              <c:f>Combustibles!$A$10:$A$21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Combustibles!$B$10:$B$21</c:f>
              <c:numCache>
                <c:formatCode>0.0</c:formatCode>
                <c:ptCount val="12"/>
                <c:pt idx="0">
                  <c:v>0</c:v>
                </c:pt>
                <c:pt idx="1">
                  <c:v>0</c:v>
                </c:pt>
                <c:pt idx="2">
                  <c:v>0</c:v>
                </c:pt>
                <c:pt idx="3">
                  <c:v>0</c:v>
                </c:pt>
                <c:pt idx="4">
                  <c:v>0</c:v>
                </c:pt>
                <c:pt idx="5">
                  <c:v>0</c:v>
                </c:pt>
                <c:pt idx="6">
                  <c:v>0</c:v>
                </c:pt>
                <c:pt idx="7">
                  <c:v>0</c:v>
                </c:pt>
              </c:numCache>
            </c:numRef>
          </c:val>
          <c:extLst xmlns:c16r2="http://schemas.microsoft.com/office/drawing/2015/06/chart">
            <c:ext xmlns:c16="http://schemas.microsoft.com/office/drawing/2014/chart" uri="{C3380CC4-5D6E-409C-BE32-E72D297353CC}">
              <c16:uniqueId val="{00000000-C678-47D0-8358-8CDBB2A370D0}"/>
            </c:ext>
          </c:extLst>
        </c:ser>
        <c:ser>
          <c:idx val="1"/>
          <c:order val="1"/>
          <c:tx>
            <c:v>Gasolina 95 Octanos</c:v>
          </c:tx>
          <c:invertIfNegative val="0"/>
          <c:cat>
            <c:strRef>
              <c:f>Combustibles!$A$10:$A$21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Combustibles!$D$10:$D$21</c:f>
              <c:numCache>
                <c:formatCode>0.0</c:formatCode>
                <c:ptCount val="12"/>
                <c:pt idx="0">
                  <c:v>0</c:v>
                </c:pt>
                <c:pt idx="1">
                  <c:v>0</c:v>
                </c:pt>
                <c:pt idx="2">
                  <c:v>0</c:v>
                </c:pt>
                <c:pt idx="3">
                  <c:v>288.34199999999998</c:v>
                </c:pt>
                <c:pt idx="4">
                  <c:v>52</c:v>
                </c:pt>
                <c:pt idx="5">
                  <c:v>170.55</c:v>
                </c:pt>
                <c:pt idx="6">
                  <c:v>94</c:v>
                </c:pt>
                <c:pt idx="7">
                  <c:v>198.93700000000001</c:v>
                </c:pt>
              </c:numCache>
            </c:numRef>
          </c:val>
          <c:extLst xmlns:c16r2="http://schemas.microsoft.com/office/drawing/2015/06/chart">
            <c:ext xmlns:c16="http://schemas.microsoft.com/office/drawing/2014/chart" uri="{C3380CC4-5D6E-409C-BE32-E72D297353CC}">
              <c16:uniqueId val="{00000001-C678-47D0-8358-8CDBB2A370D0}"/>
            </c:ext>
          </c:extLst>
        </c:ser>
        <c:ser>
          <c:idx val="3"/>
          <c:order val="2"/>
          <c:tx>
            <c:v>Diesel</c:v>
          </c:tx>
          <c:invertIfNegative val="0"/>
          <c:dLbls>
            <c:txPr>
              <a:bodyPr rot="0" vert="horz"/>
              <a:lstStyle/>
              <a:p>
                <a:pPr>
                  <a:defRPr/>
                </a:pPr>
                <a:endParaRPr lang="es-PE"/>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Combustibles!$A$10:$A$21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Combustibles!$J$10:$J$21</c:f>
              <c:numCache>
                <c:formatCode>General</c:formatCode>
                <c:ptCount val="12"/>
                <c:pt idx="0">
                  <c:v>0</c:v>
                </c:pt>
                <c:pt idx="1">
                  <c:v>0</c:v>
                </c:pt>
                <c:pt idx="2">
                  <c:v>0</c:v>
                </c:pt>
                <c:pt idx="3">
                  <c:v>44</c:v>
                </c:pt>
                <c:pt idx="4">
                  <c:v>13325.566999999999</c:v>
                </c:pt>
                <c:pt idx="5">
                  <c:v>9522</c:v>
                </c:pt>
                <c:pt idx="6">
                  <c:v>193</c:v>
                </c:pt>
                <c:pt idx="7">
                  <c:v>5780.2139999999999</c:v>
                </c:pt>
              </c:numCache>
            </c:numRef>
          </c:val>
          <c:extLst xmlns:c16r2="http://schemas.microsoft.com/office/drawing/2015/06/chart">
            <c:ext xmlns:c16="http://schemas.microsoft.com/office/drawing/2014/chart" uri="{C3380CC4-5D6E-409C-BE32-E72D297353CC}">
              <c16:uniqueId val="{00000002-C678-47D0-8358-8CDBB2A370D0}"/>
            </c:ext>
          </c:extLst>
        </c:ser>
        <c:dLbls>
          <c:showLegendKey val="0"/>
          <c:showVal val="0"/>
          <c:showCatName val="0"/>
          <c:showSerName val="0"/>
          <c:showPercent val="0"/>
          <c:showBubbleSize val="0"/>
        </c:dLbls>
        <c:gapWidth val="150"/>
        <c:axId val="138335360"/>
        <c:axId val="138336896"/>
      </c:barChart>
      <c:catAx>
        <c:axId val="138335360"/>
        <c:scaling>
          <c:orientation val="minMax"/>
        </c:scaling>
        <c:delete val="0"/>
        <c:axPos val="b"/>
        <c:numFmt formatCode="General" sourceLinked="1"/>
        <c:majorTickMark val="none"/>
        <c:minorTickMark val="none"/>
        <c:tickLblPos val="nextTo"/>
        <c:txPr>
          <a:bodyPr rot="-60000000" vert="horz"/>
          <a:lstStyle/>
          <a:p>
            <a:pPr>
              <a:defRPr/>
            </a:pPr>
            <a:endParaRPr lang="es-PE"/>
          </a:p>
        </c:txPr>
        <c:crossAx val="138336896"/>
        <c:crosses val="autoZero"/>
        <c:auto val="1"/>
        <c:lblAlgn val="ctr"/>
        <c:lblOffset val="100"/>
        <c:noMultiLvlLbl val="0"/>
      </c:catAx>
      <c:valAx>
        <c:axId val="138336896"/>
        <c:scaling>
          <c:orientation val="minMax"/>
        </c:scaling>
        <c:delete val="0"/>
        <c:axPos val="l"/>
        <c:majorGridlines/>
        <c:numFmt formatCode="0.0" sourceLinked="1"/>
        <c:majorTickMark val="none"/>
        <c:minorTickMark val="none"/>
        <c:tickLblPos val="nextTo"/>
        <c:txPr>
          <a:bodyPr rot="-60000000" vert="horz"/>
          <a:lstStyle/>
          <a:p>
            <a:pPr>
              <a:defRPr/>
            </a:pPr>
            <a:endParaRPr lang="es-PE"/>
          </a:p>
        </c:txPr>
        <c:crossAx val="138335360"/>
        <c:crosses val="autoZero"/>
        <c:crossBetween val="between"/>
      </c:valAx>
    </c:plotArea>
    <c:legend>
      <c:legendPos val="b"/>
      <c:layout>
        <c:manualLayout>
          <c:xMode val="edge"/>
          <c:yMode val="edge"/>
          <c:x val="0.29406560179977503"/>
          <c:y val="0.92340025942764092"/>
          <c:w val="0.40882122640524654"/>
          <c:h val="7.2358751040941E-2"/>
        </c:manualLayout>
      </c:layout>
      <c:overlay val="0"/>
      <c:txPr>
        <a:bodyPr rot="0" vert="horz"/>
        <a:lstStyle/>
        <a:p>
          <a:pPr>
            <a:defRPr/>
          </a:pPr>
          <a:endParaRPr lang="es-PE"/>
        </a:p>
      </c:txPr>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PE"/>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sz="1400"/>
            </a:pPr>
            <a:r>
              <a:rPr lang="es-PE" sz="1400"/>
              <a:t>Consumo mensual de galones de combustible </a:t>
            </a:r>
            <a:br>
              <a:rPr lang="es-PE" sz="1400"/>
            </a:br>
            <a:r>
              <a:rPr lang="es-PE" sz="1400"/>
              <a:t>Sede del GORECAJ Enero-Agosto 2019</a:t>
            </a:r>
          </a:p>
        </c:rich>
      </c:tx>
      <c:overlay val="0"/>
    </c:title>
    <c:autoTitleDeleted val="0"/>
    <c:plotArea>
      <c:layout/>
      <c:barChart>
        <c:barDir val="col"/>
        <c:grouping val="clustered"/>
        <c:varyColors val="0"/>
        <c:ser>
          <c:idx val="1"/>
          <c:order val="0"/>
          <c:tx>
            <c:v>Gasolina 95</c:v>
          </c:tx>
          <c:invertIfNegative val="0"/>
          <c:cat>
            <c:strRef>
              <c:f>Combustibles!$A$10:$A$18</c:f>
              <c:strCache>
                <c:ptCount val="9"/>
                <c:pt idx="0">
                  <c:v>Enero</c:v>
                </c:pt>
                <c:pt idx="1">
                  <c:v>Febrero</c:v>
                </c:pt>
                <c:pt idx="2">
                  <c:v>Marzo</c:v>
                </c:pt>
                <c:pt idx="3">
                  <c:v>Abril</c:v>
                </c:pt>
                <c:pt idx="4">
                  <c:v>Mayo</c:v>
                </c:pt>
                <c:pt idx="5">
                  <c:v>Junio</c:v>
                </c:pt>
                <c:pt idx="6">
                  <c:v>Julio</c:v>
                </c:pt>
                <c:pt idx="7">
                  <c:v>Agosto</c:v>
                </c:pt>
                <c:pt idx="8">
                  <c:v>Septiembre</c:v>
                </c:pt>
              </c:strCache>
            </c:strRef>
          </c:cat>
          <c:val>
            <c:numRef>
              <c:f>Combustibles!$D$10:$D$17</c:f>
              <c:numCache>
                <c:formatCode>0.0</c:formatCode>
                <c:ptCount val="8"/>
                <c:pt idx="0">
                  <c:v>0</c:v>
                </c:pt>
                <c:pt idx="1">
                  <c:v>0</c:v>
                </c:pt>
                <c:pt idx="2">
                  <c:v>0</c:v>
                </c:pt>
                <c:pt idx="3">
                  <c:v>288.34199999999998</c:v>
                </c:pt>
                <c:pt idx="4">
                  <c:v>52</c:v>
                </c:pt>
                <c:pt idx="5">
                  <c:v>170.55</c:v>
                </c:pt>
                <c:pt idx="6">
                  <c:v>94</c:v>
                </c:pt>
                <c:pt idx="7">
                  <c:v>198.93700000000001</c:v>
                </c:pt>
              </c:numCache>
            </c:numRef>
          </c:val>
        </c:ser>
        <c:ser>
          <c:idx val="2"/>
          <c:order val="1"/>
          <c:tx>
            <c:v>Gasolina 90</c:v>
          </c:tx>
          <c:invertIfNegative val="0"/>
          <c:cat>
            <c:strRef>
              <c:f>Combustibles!$A$10:$A$18</c:f>
              <c:strCache>
                <c:ptCount val="9"/>
                <c:pt idx="0">
                  <c:v>Enero</c:v>
                </c:pt>
                <c:pt idx="1">
                  <c:v>Febrero</c:v>
                </c:pt>
                <c:pt idx="2">
                  <c:v>Marzo</c:v>
                </c:pt>
                <c:pt idx="3">
                  <c:v>Abril</c:v>
                </c:pt>
                <c:pt idx="4">
                  <c:v>Mayo</c:v>
                </c:pt>
                <c:pt idx="5">
                  <c:v>Junio</c:v>
                </c:pt>
                <c:pt idx="6">
                  <c:v>Julio</c:v>
                </c:pt>
                <c:pt idx="7">
                  <c:v>Agosto</c:v>
                </c:pt>
                <c:pt idx="8">
                  <c:v>Septiembre</c:v>
                </c:pt>
              </c:strCache>
            </c:strRef>
          </c:cat>
          <c:val>
            <c:numRef>
              <c:f>Combustibles!$F$10:$F$17</c:f>
              <c:numCache>
                <c:formatCode>0.0</c:formatCode>
                <c:ptCount val="8"/>
                <c:pt idx="0">
                  <c:v>200</c:v>
                </c:pt>
                <c:pt idx="1">
                  <c:v>180</c:v>
                </c:pt>
                <c:pt idx="2">
                  <c:v>150</c:v>
                </c:pt>
                <c:pt idx="3">
                  <c:v>51.758000000000003</c:v>
                </c:pt>
                <c:pt idx="4">
                  <c:v>51.758000000000003</c:v>
                </c:pt>
                <c:pt idx="5">
                  <c:v>26</c:v>
                </c:pt>
                <c:pt idx="6">
                  <c:v>0</c:v>
                </c:pt>
                <c:pt idx="7">
                  <c:v>58</c:v>
                </c:pt>
              </c:numCache>
            </c:numRef>
          </c:val>
        </c:ser>
        <c:ser>
          <c:idx val="3"/>
          <c:order val="2"/>
          <c:tx>
            <c:v>Gasolina 84</c:v>
          </c:tx>
          <c:invertIfNegative val="0"/>
          <c:cat>
            <c:strRef>
              <c:f>Combustibles!$A$10:$A$18</c:f>
              <c:strCache>
                <c:ptCount val="9"/>
                <c:pt idx="0">
                  <c:v>Enero</c:v>
                </c:pt>
                <c:pt idx="1">
                  <c:v>Febrero</c:v>
                </c:pt>
                <c:pt idx="2">
                  <c:v>Marzo</c:v>
                </c:pt>
                <c:pt idx="3">
                  <c:v>Abril</c:v>
                </c:pt>
                <c:pt idx="4">
                  <c:v>Mayo</c:v>
                </c:pt>
                <c:pt idx="5">
                  <c:v>Junio</c:v>
                </c:pt>
                <c:pt idx="6">
                  <c:v>Julio</c:v>
                </c:pt>
                <c:pt idx="7">
                  <c:v>Agosto</c:v>
                </c:pt>
                <c:pt idx="8">
                  <c:v>Septiembre</c:v>
                </c:pt>
              </c:strCache>
            </c:strRef>
          </c:cat>
          <c:val>
            <c:numRef>
              <c:f>Combustibles!$H$10:$H$17</c:f>
              <c:numCache>
                <c:formatCode>0.00</c:formatCode>
                <c:ptCount val="8"/>
                <c:pt idx="0">
                  <c:v>0</c:v>
                </c:pt>
                <c:pt idx="1">
                  <c:v>0</c:v>
                </c:pt>
                <c:pt idx="2">
                  <c:v>0</c:v>
                </c:pt>
                <c:pt idx="3">
                  <c:v>0</c:v>
                </c:pt>
                <c:pt idx="4">
                  <c:v>0</c:v>
                </c:pt>
                <c:pt idx="5">
                  <c:v>0</c:v>
                </c:pt>
                <c:pt idx="6">
                  <c:v>0</c:v>
                </c:pt>
                <c:pt idx="7">
                  <c:v>90.427000000000007</c:v>
                </c:pt>
              </c:numCache>
            </c:numRef>
          </c:val>
        </c:ser>
        <c:ser>
          <c:idx val="0"/>
          <c:order val="3"/>
          <c:tx>
            <c:v>Diesel 2</c:v>
          </c:tx>
          <c:invertIfNegative val="0"/>
          <c:cat>
            <c:strRef>
              <c:f>Combustibles!$A$10:$A$18</c:f>
              <c:strCache>
                <c:ptCount val="9"/>
                <c:pt idx="0">
                  <c:v>Enero</c:v>
                </c:pt>
                <c:pt idx="1">
                  <c:v>Febrero</c:v>
                </c:pt>
                <c:pt idx="2">
                  <c:v>Marzo</c:v>
                </c:pt>
                <c:pt idx="3">
                  <c:v>Abril</c:v>
                </c:pt>
                <c:pt idx="4">
                  <c:v>Mayo</c:v>
                </c:pt>
                <c:pt idx="5">
                  <c:v>Junio</c:v>
                </c:pt>
                <c:pt idx="6">
                  <c:v>Julio</c:v>
                </c:pt>
                <c:pt idx="7">
                  <c:v>Agosto</c:v>
                </c:pt>
                <c:pt idx="8">
                  <c:v>Septiembre</c:v>
                </c:pt>
              </c:strCache>
            </c:strRef>
          </c:cat>
          <c:val>
            <c:numRef>
              <c:f>Combustibles!$J$10:$J$17</c:f>
              <c:numCache>
                <c:formatCode>General</c:formatCode>
                <c:ptCount val="8"/>
                <c:pt idx="0">
                  <c:v>0</c:v>
                </c:pt>
                <c:pt idx="1">
                  <c:v>0</c:v>
                </c:pt>
                <c:pt idx="2">
                  <c:v>0</c:v>
                </c:pt>
                <c:pt idx="3">
                  <c:v>44</c:v>
                </c:pt>
                <c:pt idx="4">
                  <c:v>13325.566999999999</c:v>
                </c:pt>
                <c:pt idx="5">
                  <c:v>9522</c:v>
                </c:pt>
                <c:pt idx="6">
                  <c:v>193</c:v>
                </c:pt>
                <c:pt idx="7">
                  <c:v>5780.2139999999999</c:v>
                </c:pt>
              </c:numCache>
            </c:numRef>
          </c:val>
        </c:ser>
        <c:dLbls>
          <c:showLegendKey val="0"/>
          <c:showVal val="0"/>
          <c:showCatName val="0"/>
          <c:showSerName val="0"/>
          <c:showPercent val="0"/>
          <c:showBubbleSize val="0"/>
        </c:dLbls>
        <c:gapWidth val="150"/>
        <c:axId val="138376320"/>
        <c:axId val="138377856"/>
      </c:barChart>
      <c:catAx>
        <c:axId val="138376320"/>
        <c:scaling>
          <c:orientation val="minMax"/>
        </c:scaling>
        <c:delete val="0"/>
        <c:axPos val="b"/>
        <c:majorTickMark val="none"/>
        <c:minorTickMark val="none"/>
        <c:tickLblPos val="nextTo"/>
        <c:crossAx val="138377856"/>
        <c:crosses val="autoZero"/>
        <c:auto val="1"/>
        <c:lblAlgn val="ctr"/>
        <c:lblOffset val="100"/>
        <c:noMultiLvlLbl val="0"/>
      </c:catAx>
      <c:valAx>
        <c:axId val="138377856"/>
        <c:scaling>
          <c:orientation val="minMax"/>
        </c:scaling>
        <c:delete val="0"/>
        <c:axPos val="l"/>
        <c:majorGridlines/>
        <c:title>
          <c:tx>
            <c:rich>
              <a:bodyPr/>
              <a:lstStyle/>
              <a:p>
                <a:pPr>
                  <a:defRPr/>
                </a:pPr>
                <a:r>
                  <a:rPr lang="es-PE"/>
                  <a:t>Cantidad de galones</a:t>
                </a:r>
              </a:p>
            </c:rich>
          </c:tx>
          <c:overlay val="0"/>
        </c:title>
        <c:numFmt formatCode="0.0" sourceLinked="1"/>
        <c:majorTickMark val="none"/>
        <c:minorTickMark val="none"/>
        <c:tickLblPos val="nextTo"/>
        <c:crossAx val="138376320"/>
        <c:crosses val="autoZero"/>
        <c:crossBetween val="between"/>
      </c:valAx>
      <c:dTable>
        <c:showHorzBorder val="1"/>
        <c:showVertBorder val="1"/>
        <c:showOutline val="1"/>
        <c:showKeys val="1"/>
      </c:dTable>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P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PE" sz="1200"/>
              <a:t>Generación mensul</a:t>
            </a:r>
            <a:r>
              <a:rPr lang="es-PE" sz="1200" baseline="0"/>
              <a:t> </a:t>
            </a:r>
            <a:r>
              <a:rPr lang="es-PE" sz="1200"/>
              <a:t>de residuos sólidos (Kg.)</a:t>
            </a:r>
            <a:br>
              <a:rPr lang="es-PE" sz="1200"/>
            </a:br>
            <a:r>
              <a:rPr lang="es-PE" sz="1200"/>
              <a:t>Sede del GORECAJ Enero - Setiembre 2019</a:t>
            </a:r>
          </a:p>
        </c:rich>
      </c:tx>
      <c:overlay val="0"/>
    </c:title>
    <c:autoTitleDeleted val="0"/>
    <c:plotArea>
      <c:layout/>
      <c:barChart>
        <c:barDir val="col"/>
        <c:grouping val="clustered"/>
        <c:varyColors val="0"/>
        <c:ser>
          <c:idx val="0"/>
          <c:order val="0"/>
          <c:tx>
            <c:strRef>
              <c:f>RRSS!$C$7</c:f>
              <c:strCache>
                <c:ptCount val="1"/>
                <c:pt idx="0">
                  <c:v>Papel y Cartones </c:v>
                </c:pt>
              </c:strCache>
            </c:strRef>
          </c:tx>
          <c:invertIfNegative val="0"/>
          <c:cat>
            <c:strRef>
              <c:f>RRSS!$A$10:$A$18</c:f>
              <c:strCache>
                <c:ptCount val="9"/>
                <c:pt idx="0">
                  <c:v>Enero</c:v>
                </c:pt>
                <c:pt idx="1">
                  <c:v>Febrero</c:v>
                </c:pt>
                <c:pt idx="2">
                  <c:v>Marzo</c:v>
                </c:pt>
                <c:pt idx="3">
                  <c:v>Abril</c:v>
                </c:pt>
                <c:pt idx="4">
                  <c:v>Mayo</c:v>
                </c:pt>
                <c:pt idx="5">
                  <c:v>Junio</c:v>
                </c:pt>
                <c:pt idx="6">
                  <c:v>Julio</c:v>
                </c:pt>
                <c:pt idx="7">
                  <c:v>Agosto</c:v>
                </c:pt>
                <c:pt idx="8">
                  <c:v>Septiembre</c:v>
                </c:pt>
              </c:strCache>
            </c:strRef>
          </c:cat>
          <c:val>
            <c:numRef>
              <c:f>RRSS!$C$10:$C$18</c:f>
              <c:numCache>
                <c:formatCode>0.00</c:formatCode>
                <c:ptCount val="9"/>
                <c:pt idx="0">
                  <c:v>300</c:v>
                </c:pt>
                <c:pt idx="1">
                  <c:v>272</c:v>
                </c:pt>
                <c:pt idx="2">
                  <c:v>296</c:v>
                </c:pt>
                <c:pt idx="3">
                  <c:v>331</c:v>
                </c:pt>
                <c:pt idx="4">
                  <c:v>290</c:v>
                </c:pt>
                <c:pt idx="5">
                  <c:v>333</c:v>
                </c:pt>
                <c:pt idx="6">
                  <c:v>336</c:v>
                </c:pt>
                <c:pt idx="7">
                  <c:v>282</c:v>
                </c:pt>
                <c:pt idx="8">
                  <c:v>296</c:v>
                </c:pt>
              </c:numCache>
            </c:numRef>
          </c:val>
        </c:ser>
        <c:ser>
          <c:idx val="1"/>
          <c:order val="1"/>
          <c:tx>
            <c:strRef>
              <c:f>RRSS!$E$7</c:f>
              <c:strCache>
                <c:ptCount val="1"/>
                <c:pt idx="0">
                  <c:v>Plásticos</c:v>
                </c:pt>
              </c:strCache>
            </c:strRef>
          </c:tx>
          <c:invertIfNegative val="0"/>
          <c:cat>
            <c:strRef>
              <c:f>RRSS!$A$10:$A$18</c:f>
              <c:strCache>
                <c:ptCount val="9"/>
                <c:pt idx="0">
                  <c:v>Enero</c:v>
                </c:pt>
                <c:pt idx="1">
                  <c:v>Febrero</c:v>
                </c:pt>
                <c:pt idx="2">
                  <c:v>Marzo</c:v>
                </c:pt>
                <c:pt idx="3">
                  <c:v>Abril</c:v>
                </c:pt>
                <c:pt idx="4">
                  <c:v>Mayo</c:v>
                </c:pt>
                <c:pt idx="5">
                  <c:v>Junio</c:v>
                </c:pt>
                <c:pt idx="6">
                  <c:v>Julio</c:v>
                </c:pt>
                <c:pt idx="7">
                  <c:v>Agosto</c:v>
                </c:pt>
                <c:pt idx="8">
                  <c:v>Septiembre</c:v>
                </c:pt>
              </c:strCache>
            </c:strRef>
          </c:cat>
          <c:val>
            <c:numRef>
              <c:f>RRSS!$E$10:$E$18</c:f>
              <c:numCache>
                <c:formatCode>0.00</c:formatCode>
                <c:ptCount val="9"/>
                <c:pt idx="0">
                  <c:v>12</c:v>
                </c:pt>
                <c:pt idx="1">
                  <c:v>8</c:v>
                </c:pt>
                <c:pt idx="2">
                  <c:v>9.5</c:v>
                </c:pt>
                <c:pt idx="3">
                  <c:v>7.2</c:v>
                </c:pt>
                <c:pt idx="4">
                  <c:v>11.6</c:v>
                </c:pt>
                <c:pt idx="5">
                  <c:v>8.4</c:v>
                </c:pt>
                <c:pt idx="6">
                  <c:v>10.5</c:v>
                </c:pt>
                <c:pt idx="7">
                  <c:v>9.02</c:v>
                </c:pt>
                <c:pt idx="8">
                  <c:v>6.8</c:v>
                </c:pt>
              </c:numCache>
            </c:numRef>
          </c:val>
        </c:ser>
        <c:ser>
          <c:idx val="2"/>
          <c:order val="2"/>
          <c:tx>
            <c:strRef>
              <c:f>RRSS!$G$7</c:f>
              <c:strCache>
                <c:ptCount val="1"/>
                <c:pt idx="0">
                  <c:v>Vidrios</c:v>
                </c:pt>
              </c:strCache>
            </c:strRef>
          </c:tx>
          <c:invertIfNegative val="0"/>
          <c:cat>
            <c:strRef>
              <c:f>RRSS!$A$10:$A$18</c:f>
              <c:strCache>
                <c:ptCount val="9"/>
                <c:pt idx="0">
                  <c:v>Enero</c:v>
                </c:pt>
                <c:pt idx="1">
                  <c:v>Febrero</c:v>
                </c:pt>
                <c:pt idx="2">
                  <c:v>Marzo</c:v>
                </c:pt>
                <c:pt idx="3">
                  <c:v>Abril</c:v>
                </c:pt>
                <c:pt idx="4">
                  <c:v>Mayo</c:v>
                </c:pt>
                <c:pt idx="5">
                  <c:v>Junio</c:v>
                </c:pt>
                <c:pt idx="6">
                  <c:v>Julio</c:v>
                </c:pt>
                <c:pt idx="7">
                  <c:v>Agosto</c:v>
                </c:pt>
                <c:pt idx="8">
                  <c:v>Septiembre</c:v>
                </c:pt>
              </c:strCache>
            </c:strRef>
          </c:cat>
          <c:val>
            <c:numRef>
              <c:f>RRSS!$G$10:$G$18</c:f>
              <c:numCache>
                <c:formatCode>0.00</c:formatCode>
                <c:ptCount val="9"/>
                <c:pt idx="0">
                  <c:v>6.3</c:v>
                </c:pt>
                <c:pt idx="1">
                  <c:v>6.2</c:v>
                </c:pt>
                <c:pt idx="2">
                  <c:v>5.2</c:v>
                </c:pt>
                <c:pt idx="3">
                  <c:v>3.9</c:v>
                </c:pt>
                <c:pt idx="4">
                  <c:v>8.3000000000000007</c:v>
                </c:pt>
                <c:pt idx="5">
                  <c:v>6.1</c:v>
                </c:pt>
                <c:pt idx="6">
                  <c:v>3</c:v>
                </c:pt>
                <c:pt idx="7">
                  <c:v>2.9</c:v>
                </c:pt>
                <c:pt idx="8">
                  <c:v>4</c:v>
                </c:pt>
              </c:numCache>
            </c:numRef>
          </c:val>
        </c:ser>
        <c:ser>
          <c:idx val="3"/>
          <c:order val="3"/>
          <c:tx>
            <c:strRef>
              <c:f>RRSS!$I$7</c:f>
              <c:strCache>
                <c:ptCount val="1"/>
                <c:pt idx="0">
                  <c:v>Cartuchos de tintas y tóner</c:v>
                </c:pt>
              </c:strCache>
            </c:strRef>
          </c:tx>
          <c:invertIfNegative val="0"/>
          <c:cat>
            <c:strRef>
              <c:f>RRSS!$A$10:$A$18</c:f>
              <c:strCache>
                <c:ptCount val="9"/>
                <c:pt idx="0">
                  <c:v>Enero</c:v>
                </c:pt>
                <c:pt idx="1">
                  <c:v>Febrero</c:v>
                </c:pt>
                <c:pt idx="2">
                  <c:v>Marzo</c:v>
                </c:pt>
                <c:pt idx="3">
                  <c:v>Abril</c:v>
                </c:pt>
                <c:pt idx="4">
                  <c:v>Mayo</c:v>
                </c:pt>
                <c:pt idx="5">
                  <c:v>Junio</c:v>
                </c:pt>
                <c:pt idx="6">
                  <c:v>Julio</c:v>
                </c:pt>
                <c:pt idx="7">
                  <c:v>Agosto</c:v>
                </c:pt>
                <c:pt idx="8">
                  <c:v>Septiembre</c:v>
                </c:pt>
              </c:strCache>
            </c:strRef>
          </c:cat>
          <c:val>
            <c:numRef>
              <c:f>RRSS!$I$10:$I$18</c:f>
              <c:numCache>
                <c:formatCode>0.00</c:formatCode>
                <c:ptCount val="9"/>
                <c:pt idx="0">
                  <c:v>7</c:v>
                </c:pt>
                <c:pt idx="1">
                  <c:v>7.4</c:v>
                </c:pt>
                <c:pt idx="2">
                  <c:v>6.2</c:v>
                </c:pt>
                <c:pt idx="3">
                  <c:v>7.3</c:v>
                </c:pt>
                <c:pt idx="4">
                  <c:v>8.5</c:v>
                </c:pt>
                <c:pt idx="5">
                  <c:v>8.1</c:v>
                </c:pt>
                <c:pt idx="6">
                  <c:v>3</c:v>
                </c:pt>
                <c:pt idx="7">
                  <c:v>11.5</c:v>
                </c:pt>
                <c:pt idx="8">
                  <c:v>10</c:v>
                </c:pt>
              </c:numCache>
            </c:numRef>
          </c:val>
        </c:ser>
        <c:ser>
          <c:idx val="4"/>
          <c:order val="4"/>
          <c:tx>
            <c:strRef>
              <c:f>RRSS!$K$7</c:f>
              <c:strCache>
                <c:ptCount val="1"/>
                <c:pt idx="0">
                  <c:v>Aluminio y otros metales </c:v>
                </c:pt>
              </c:strCache>
            </c:strRef>
          </c:tx>
          <c:invertIfNegative val="0"/>
          <c:cat>
            <c:strRef>
              <c:f>RRSS!$A$10:$A$18</c:f>
              <c:strCache>
                <c:ptCount val="9"/>
                <c:pt idx="0">
                  <c:v>Enero</c:v>
                </c:pt>
                <c:pt idx="1">
                  <c:v>Febrero</c:v>
                </c:pt>
                <c:pt idx="2">
                  <c:v>Marzo</c:v>
                </c:pt>
                <c:pt idx="3">
                  <c:v>Abril</c:v>
                </c:pt>
                <c:pt idx="4">
                  <c:v>Mayo</c:v>
                </c:pt>
                <c:pt idx="5">
                  <c:v>Junio</c:v>
                </c:pt>
                <c:pt idx="6">
                  <c:v>Julio</c:v>
                </c:pt>
                <c:pt idx="7">
                  <c:v>Agosto</c:v>
                </c:pt>
                <c:pt idx="8">
                  <c:v>Septiembre</c:v>
                </c:pt>
              </c:strCache>
            </c:strRef>
          </c:cat>
          <c:val>
            <c:numRef>
              <c:f>RRSS!$K$10:$K$18</c:f>
              <c:numCache>
                <c:formatCode>0.00</c:formatCode>
                <c:ptCount val="9"/>
                <c:pt idx="0">
                  <c:v>3.9</c:v>
                </c:pt>
                <c:pt idx="1">
                  <c:v>5.3</c:v>
                </c:pt>
                <c:pt idx="2">
                  <c:v>8.6999999999999993</c:v>
                </c:pt>
                <c:pt idx="3">
                  <c:v>5.9</c:v>
                </c:pt>
                <c:pt idx="4">
                  <c:v>3.8</c:v>
                </c:pt>
                <c:pt idx="5">
                  <c:v>3.6</c:v>
                </c:pt>
                <c:pt idx="6">
                  <c:v>4.5</c:v>
                </c:pt>
                <c:pt idx="7">
                  <c:v>2.8</c:v>
                </c:pt>
                <c:pt idx="8">
                  <c:v>3.5</c:v>
                </c:pt>
              </c:numCache>
            </c:numRef>
          </c:val>
        </c:ser>
        <c:ser>
          <c:idx val="5"/>
          <c:order val="5"/>
          <c:tx>
            <c:strRef>
              <c:f>RRSS!$M$7</c:f>
              <c:strCache>
                <c:ptCount val="1"/>
                <c:pt idx="0">
                  <c:v>No reciclables</c:v>
                </c:pt>
              </c:strCache>
            </c:strRef>
          </c:tx>
          <c:invertIfNegative val="0"/>
          <c:cat>
            <c:strRef>
              <c:f>RRSS!$A$10:$A$18</c:f>
              <c:strCache>
                <c:ptCount val="9"/>
                <c:pt idx="0">
                  <c:v>Enero</c:v>
                </c:pt>
                <c:pt idx="1">
                  <c:v>Febrero</c:v>
                </c:pt>
                <c:pt idx="2">
                  <c:v>Marzo</c:v>
                </c:pt>
                <c:pt idx="3">
                  <c:v>Abril</c:v>
                </c:pt>
                <c:pt idx="4">
                  <c:v>Mayo</c:v>
                </c:pt>
                <c:pt idx="5">
                  <c:v>Junio</c:v>
                </c:pt>
                <c:pt idx="6">
                  <c:v>Julio</c:v>
                </c:pt>
                <c:pt idx="7">
                  <c:v>Agosto</c:v>
                </c:pt>
                <c:pt idx="8">
                  <c:v>Septiembre</c:v>
                </c:pt>
              </c:strCache>
            </c:strRef>
          </c:cat>
          <c:val>
            <c:numRef>
              <c:f>RRSS!$M$10:$M$18</c:f>
              <c:numCache>
                <c:formatCode>General</c:formatCode>
                <c:ptCount val="9"/>
                <c:pt idx="0">
                  <c:v>109.8</c:v>
                </c:pt>
                <c:pt idx="1">
                  <c:v>100.15</c:v>
                </c:pt>
                <c:pt idx="2">
                  <c:v>96.78</c:v>
                </c:pt>
                <c:pt idx="3">
                  <c:v>120</c:v>
                </c:pt>
                <c:pt idx="4">
                  <c:v>87.5</c:v>
                </c:pt>
                <c:pt idx="5">
                  <c:v>105.3</c:v>
                </c:pt>
                <c:pt idx="6">
                  <c:v>99.87</c:v>
                </c:pt>
                <c:pt idx="7">
                  <c:v>96</c:v>
                </c:pt>
                <c:pt idx="8">
                  <c:v>108.2</c:v>
                </c:pt>
              </c:numCache>
            </c:numRef>
          </c:val>
        </c:ser>
        <c:ser>
          <c:idx val="6"/>
          <c:order val="6"/>
          <c:tx>
            <c:strRef>
              <c:f>RRSS!$O$7</c:f>
              <c:strCache>
                <c:ptCount val="1"/>
                <c:pt idx="0">
                  <c:v>Peligrosos</c:v>
                </c:pt>
              </c:strCache>
            </c:strRef>
          </c:tx>
          <c:invertIfNegative val="0"/>
          <c:cat>
            <c:strRef>
              <c:f>RRSS!$A$10:$A$18</c:f>
              <c:strCache>
                <c:ptCount val="9"/>
                <c:pt idx="0">
                  <c:v>Enero</c:v>
                </c:pt>
                <c:pt idx="1">
                  <c:v>Febrero</c:v>
                </c:pt>
                <c:pt idx="2">
                  <c:v>Marzo</c:v>
                </c:pt>
                <c:pt idx="3">
                  <c:v>Abril</c:v>
                </c:pt>
                <c:pt idx="4">
                  <c:v>Mayo</c:v>
                </c:pt>
                <c:pt idx="5">
                  <c:v>Junio</c:v>
                </c:pt>
                <c:pt idx="6">
                  <c:v>Julio</c:v>
                </c:pt>
                <c:pt idx="7">
                  <c:v>Agosto</c:v>
                </c:pt>
                <c:pt idx="8">
                  <c:v>Septiembre</c:v>
                </c:pt>
              </c:strCache>
            </c:strRef>
          </c:cat>
          <c:val>
            <c:numRef>
              <c:f>RRSS!$O$10:$O$18</c:f>
              <c:numCache>
                <c:formatCode>0.00</c:formatCode>
                <c:ptCount val="9"/>
                <c:pt idx="0">
                  <c:v>2.02</c:v>
                </c:pt>
                <c:pt idx="1">
                  <c:v>2.17</c:v>
                </c:pt>
                <c:pt idx="2">
                  <c:v>1.86</c:v>
                </c:pt>
                <c:pt idx="3">
                  <c:v>3.02</c:v>
                </c:pt>
                <c:pt idx="4">
                  <c:v>2.2000000000000002</c:v>
                </c:pt>
                <c:pt idx="5">
                  <c:v>2.9</c:v>
                </c:pt>
                <c:pt idx="6">
                  <c:v>2.6</c:v>
                </c:pt>
                <c:pt idx="7">
                  <c:v>1.8</c:v>
                </c:pt>
                <c:pt idx="8">
                  <c:v>3.16</c:v>
                </c:pt>
              </c:numCache>
            </c:numRef>
          </c:val>
        </c:ser>
        <c:dLbls>
          <c:showLegendKey val="0"/>
          <c:showVal val="0"/>
          <c:showCatName val="0"/>
          <c:showSerName val="0"/>
          <c:showPercent val="0"/>
          <c:showBubbleSize val="0"/>
        </c:dLbls>
        <c:gapWidth val="150"/>
        <c:axId val="138155520"/>
        <c:axId val="138157056"/>
      </c:barChart>
      <c:catAx>
        <c:axId val="138155520"/>
        <c:scaling>
          <c:orientation val="minMax"/>
        </c:scaling>
        <c:delete val="0"/>
        <c:axPos val="b"/>
        <c:majorTickMark val="none"/>
        <c:minorTickMark val="none"/>
        <c:tickLblPos val="nextTo"/>
        <c:crossAx val="138157056"/>
        <c:crosses val="autoZero"/>
        <c:auto val="1"/>
        <c:lblAlgn val="ctr"/>
        <c:lblOffset val="100"/>
        <c:noMultiLvlLbl val="0"/>
      </c:catAx>
      <c:valAx>
        <c:axId val="138157056"/>
        <c:scaling>
          <c:orientation val="minMax"/>
        </c:scaling>
        <c:delete val="0"/>
        <c:axPos val="l"/>
        <c:majorGridlines/>
        <c:title>
          <c:tx>
            <c:rich>
              <a:bodyPr/>
              <a:lstStyle/>
              <a:p>
                <a:pPr>
                  <a:defRPr/>
                </a:pPr>
                <a:r>
                  <a:rPr lang="es-PE"/>
                  <a:t>Kilogramos de residuos</a:t>
                </a:r>
              </a:p>
            </c:rich>
          </c:tx>
          <c:layout>
            <c:manualLayout>
              <c:xMode val="edge"/>
              <c:yMode val="edge"/>
              <c:x val="0.12204423684873818"/>
              <c:y val="0.29998507254765572"/>
            </c:manualLayout>
          </c:layout>
          <c:overlay val="0"/>
        </c:title>
        <c:numFmt formatCode="0.00" sourceLinked="1"/>
        <c:majorTickMark val="none"/>
        <c:minorTickMark val="none"/>
        <c:tickLblPos val="nextTo"/>
        <c:crossAx val="138155520"/>
        <c:crosses val="autoZero"/>
        <c:crossBetween val="between"/>
      </c:valAx>
      <c:dTable>
        <c:showHorzBorder val="1"/>
        <c:showVertBorder val="1"/>
        <c:showOutline val="1"/>
        <c:showKeys val="1"/>
      </c:dTable>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P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050"/>
              <a:t>Indicadores de cantidad de kilogramos de residuos sólidos generados por colaborador / año </a:t>
            </a:r>
            <a:r>
              <a:rPr lang="en-US" sz="1100"/>
              <a:t>
Sede del GORECAJ
Hasta Setiembre 2019</a:t>
            </a:r>
          </a:p>
        </c:rich>
      </c:tx>
      <c:layout>
        <c:manualLayout>
          <c:xMode val="edge"/>
          <c:yMode val="edge"/>
          <c:x val="0.19790141938233094"/>
          <c:y val="2.4735156106589048E-2"/>
        </c:manualLayout>
      </c:layout>
      <c:overlay val="0"/>
    </c:title>
    <c:autoTitleDeleted val="0"/>
    <c:plotArea>
      <c:layout/>
      <c:barChart>
        <c:barDir val="col"/>
        <c:grouping val="clustered"/>
        <c:varyColors val="0"/>
        <c:ser>
          <c:idx val="0"/>
          <c:order val="0"/>
          <c:tx>
            <c:strRef>
              <c:f>RRSS!$H$29</c:f>
              <c:strCache>
                <c:ptCount val="1"/>
                <c:pt idx="0">
                  <c:v>kg / Colaborador / año</c:v>
                </c:pt>
              </c:strCache>
            </c:strRef>
          </c:tx>
          <c:invertIfNegative val="0"/>
          <c:cat>
            <c:strRef>
              <c:f>RRSS!$B$31:$F$37</c:f>
              <c:strCache>
                <c:ptCount val="7"/>
                <c:pt idx="0">
                  <c:v>Papel y cartón</c:v>
                </c:pt>
                <c:pt idx="1">
                  <c:v>Plástico</c:v>
                </c:pt>
                <c:pt idx="2">
                  <c:v>Vidrio</c:v>
                </c:pt>
                <c:pt idx="3">
                  <c:v>Cartuchos</c:v>
                </c:pt>
                <c:pt idx="4">
                  <c:v>Metales</c:v>
                </c:pt>
                <c:pt idx="5">
                  <c:v>No reciclables</c:v>
                </c:pt>
                <c:pt idx="6">
                  <c:v>Peligrosos</c:v>
                </c:pt>
              </c:strCache>
            </c:strRef>
          </c:cat>
          <c:val>
            <c:numRef>
              <c:f>RRSS!$G$31:$G$37</c:f>
              <c:numCache>
                <c:formatCode>0.0</c:formatCode>
                <c:ptCount val="7"/>
                <c:pt idx="0">
                  <c:v>8.1780139488542023</c:v>
                </c:pt>
                <c:pt idx="1">
                  <c:v>0.24815011624045166</c:v>
                </c:pt>
                <c:pt idx="2">
                  <c:v>0.13719694453669878</c:v>
                </c:pt>
                <c:pt idx="3">
                  <c:v>0.20624377283294587</c:v>
                </c:pt>
                <c:pt idx="4">
                  <c:v>0.12553968781135835</c:v>
                </c:pt>
                <c:pt idx="5">
                  <c:v>2.7606775157754901</c:v>
                </c:pt>
                <c:pt idx="6">
                  <c:v>6.4951843241448023E-2</c:v>
                </c:pt>
              </c:numCache>
            </c:numRef>
          </c:val>
        </c:ser>
        <c:dLbls>
          <c:showLegendKey val="0"/>
          <c:showVal val="0"/>
          <c:showCatName val="0"/>
          <c:showSerName val="0"/>
          <c:showPercent val="0"/>
          <c:showBubbleSize val="0"/>
        </c:dLbls>
        <c:gapWidth val="150"/>
        <c:axId val="138183424"/>
        <c:axId val="138184960"/>
      </c:barChart>
      <c:catAx>
        <c:axId val="138183424"/>
        <c:scaling>
          <c:orientation val="minMax"/>
        </c:scaling>
        <c:delete val="0"/>
        <c:axPos val="b"/>
        <c:numFmt formatCode="0.0" sourceLinked="1"/>
        <c:majorTickMark val="none"/>
        <c:minorTickMark val="none"/>
        <c:tickLblPos val="nextTo"/>
        <c:crossAx val="138184960"/>
        <c:crosses val="autoZero"/>
        <c:auto val="1"/>
        <c:lblAlgn val="ctr"/>
        <c:lblOffset val="100"/>
        <c:noMultiLvlLbl val="0"/>
      </c:catAx>
      <c:valAx>
        <c:axId val="138184960"/>
        <c:scaling>
          <c:orientation val="minMax"/>
        </c:scaling>
        <c:delete val="0"/>
        <c:axPos val="l"/>
        <c:majorGridlines/>
        <c:title>
          <c:tx>
            <c:rich>
              <a:bodyPr/>
              <a:lstStyle/>
              <a:p>
                <a:pPr>
                  <a:defRPr/>
                </a:pPr>
                <a:r>
                  <a:rPr lang="es-PE"/>
                  <a:t>Kilogramos</a:t>
                </a:r>
              </a:p>
            </c:rich>
          </c:tx>
          <c:layout>
            <c:manualLayout>
              <c:xMode val="edge"/>
              <c:yMode val="edge"/>
              <c:x val="7.1925610084024066E-2"/>
              <c:y val="0.42690615296746398"/>
            </c:manualLayout>
          </c:layout>
          <c:overlay val="0"/>
        </c:title>
        <c:numFmt formatCode="0.0" sourceLinked="1"/>
        <c:majorTickMark val="none"/>
        <c:minorTickMark val="none"/>
        <c:tickLblPos val="nextTo"/>
        <c:crossAx val="138183424"/>
        <c:crosses val="autoZero"/>
        <c:crossBetween val="between"/>
      </c:valAx>
      <c:dTable>
        <c:showHorzBorder val="1"/>
        <c:showVertBorder val="1"/>
        <c:showOutline val="1"/>
        <c:showKeys val="1"/>
      </c:dTable>
    </c:plotArea>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P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Emisiones de (kg CO2eq/colaborador) total </a:t>
            </a:r>
            <a:r>
              <a:rPr lang="es-PE" sz="1400" b="1" i="0" u="none" strike="noStrike" baseline="0">
                <a:effectLst/>
              </a:rPr>
              <a:t>Sede del GORECAJ Enero - Agosto 2019</a:t>
            </a:r>
            <a:endParaRPr lang="en-US" sz="1400"/>
          </a:p>
        </c:rich>
      </c:tx>
      <c:overlay val="0"/>
    </c:title>
    <c:autoTitleDeleted val="0"/>
    <c:plotArea>
      <c:layout/>
      <c:barChart>
        <c:barDir val="col"/>
        <c:grouping val="clustered"/>
        <c:varyColors val="0"/>
        <c:ser>
          <c:idx val="0"/>
          <c:order val="0"/>
          <c:tx>
            <c:strRef>
              <c:f>'CO2eq '!$F$69:$F$70</c:f>
              <c:strCache>
                <c:ptCount val="1"/>
                <c:pt idx="0">
                  <c:v>Emisiones de (kg CO2eq/colaborador) total</c:v>
                </c:pt>
              </c:strCache>
            </c:strRef>
          </c:tx>
          <c:invertIfNegative val="0"/>
          <c:cat>
            <c:strRef>
              <c:f>'CO2eq '!$A$72:$A$79</c:f>
              <c:strCache>
                <c:ptCount val="8"/>
                <c:pt idx="0">
                  <c:v>Enero</c:v>
                </c:pt>
                <c:pt idx="1">
                  <c:v>Febrero</c:v>
                </c:pt>
                <c:pt idx="2">
                  <c:v>Marzo</c:v>
                </c:pt>
                <c:pt idx="3">
                  <c:v>Abril</c:v>
                </c:pt>
                <c:pt idx="4">
                  <c:v>Mayo</c:v>
                </c:pt>
                <c:pt idx="5">
                  <c:v>Junio</c:v>
                </c:pt>
                <c:pt idx="6">
                  <c:v>Julio</c:v>
                </c:pt>
                <c:pt idx="7">
                  <c:v>Agosto</c:v>
                </c:pt>
              </c:strCache>
            </c:strRef>
          </c:cat>
          <c:val>
            <c:numRef>
              <c:f>'CO2eq '!$F$72:$F$80</c:f>
              <c:numCache>
                <c:formatCode>0.0</c:formatCode>
                <c:ptCount val="9"/>
                <c:pt idx="0">
                  <c:v>4.9508582361932332</c:v>
                </c:pt>
                <c:pt idx="1">
                  <c:v>4.5505760809265459</c:v>
                </c:pt>
                <c:pt idx="2">
                  <c:v>3.7921467341054549</c:v>
                </c:pt>
                <c:pt idx="3">
                  <c:v>12.54257421297631</c:v>
                </c:pt>
                <c:pt idx="4">
                  <c:v>405.24746545867038</c:v>
                </c:pt>
                <c:pt idx="5">
                  <c:v>264.90428746028459</c:v>
                </c:pt>
                <c:pt idx="6">
                  <c:v>7.4303111696498307</c:v>
                </c:pt>
                <c:pt idx="7">
                  <c:v>166.07323515354406</c:v>
                </c:pt>
                <c:pt idx="8">
                  <c:v>0</c:v>
                </c:pt>
              </c:numCache>
            </c:numRef>
          </c:val>
        </c:ser>
        <c:dLbls>
          <c:showLegendKey val="0"/>
          <c:showVal val="0"/>
          <c:showCatName val="0"/>
          <c:showSerName val="0"/>
          <c:showPercent val="0"/>
          <c:showBubbleSize val="0"/>
        </c:dLbls>
        <c:gapWidth val="150"/>
        <c:axId val="138305920"/>
        <c:axId val="138469760"/>
      </c:barChart>
      <c:catAx>
        <c:axId val="138305920"/>
        <c:scaling>
          <c:orientation val="minMax"/>
        </c:scaling>
        <c:delete val="0"/>
        <c:axPos val="b"/>
        <c:majorTickMark val="out"/>
        <c:minorTickMark val="none"/>
        <c:tickLblPos val="nextTo"/>
        <c:crossAx val="138469760"/>
        <c:crosses val="autoZero"/>
        <c:auto val="1"/>
        <c:lblAlgn val="ctr"/>
        <c:lblOffset val="100"/>
        <c:noMultiLvlLbl val="0"/>
      </c:catAx>
      <c:valAx>
        <c:axId val="138469760"/>
        <c:scaling>
          <c:orientation val="minMax"/>
        </c:scaling>
        <c:delete val="0"/>
        <c:axPos val="l"/>
        <c:majorGridlines/>
        <c:numFmt formatCode="0.0" sourceLinked="1"/>
        <c:majorTickMark val="out"/>
        <c:minorTickMark val="none"/>
        <c:tickLblPos val="nextTo"/>
        <c:crossAx val="138305920"/>
        <c:crosses val="autoZero"/>
        <c:crossBetween val="between"/>
      </c:valAx>
    </c:plotArea>
    <c:plotVisOnly val="1"/>
    <c:dispBlanksAs val="gap"/>
    <c:showDLblsOverMax val="0"/>
  </c:chart>
  <c:printSettings>
    <c:headerFooter/>
    <c:pageMargins b="0.75" l="0.7" r="0.7" t="0.75" header="0.3" footer="0.3"/>
    <c:pageSetup/>
  </c:printSettings>
</c:chartSpace>
</file>

<file path=xl/charts/colors4.xml><?xml version="1.0" encoding="utf-8"?>
<cs:colorStyle xmlns:cs="http://schemas.microsoft.com/office/drawing/2012/chartStyle" xmlns:a="http://schemas.openxmlformats.org/drawingml/2006/main" meth="withinLinear" id="17">
  <a:schemeClr val="accent4"/>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4.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8</xdr:col>
      <xdr:colOff>124733</xdr:colOff>
      <xdr:row>2</xdr:row>
      <xdr:rowOff>901925</xdr:rowOff>
    </xdr:from>
    <xdr:to>
      <xdr:col>15</xdr:col>
      <xdr:colOff>385536</xdr:colOff>
      <xdr:row>17</xdr:row>
      <xdr:rowOff>102053</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28800</xdr:colOff>
      <xdr:row>18</xdr:row>
      <xdr:rowOff>52615</xdr:rowOff>
    </xdr:from>
    <xdr:to>
      <xdr:col>17</xdr:col>
      <xdr:colOff>557892</xdr:colOff>
      <xdr:row>34</xdr:row>
      <xdr:rowOff>217715</xdr:rowOff>
    </xdr:to>
    <xdr:graphicFrame macro="">
      <xdr:nvGraphicFramePr>
        <xdr:cNvPr id="4" name="Gráfico 3">
          <a:extLst>
            <a:ext uri="{FF2B5EF4-FFF2-40B4-BE49-F238E27FC236}">
              <a16:creationId xmlns=""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275984</xdr:colOff>
      <xdr:row>1</xdr:row>
      <xdr:rowOff>26867</xdr:rowOff>
    </xdr:from>
    <xdr:to>
      <xdr:col>17</xdr:col>
      <xdr:colOff>530679</xdr:colOff>
      <xdr:row>15</xdr:row>
      <xdr:rowOff>176892</xdr:rowOff>
    </xdr:to>
    <xdr:graphicFrame macro="">
      <xdr:nvGraphicFramePr>
        <xdr:cNvPr id="5" name="Gráfico 3">
          <a:extLst>
            <a:ext uri="{FF2B5EF4-FFF2-40B4-BE49-F238E27FC236}">
              <a16:creationId xmlns=""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12</xdr:col>
      <xdr:colOff>508349</xdr:colOff>
      <xdr:row>4</xdr:row>
      <xdr:rowOff>1046</xdr:rowOff>
    </xdr:from>
    <xdr:to>
      <xdr:col>21</xdr:col>
      <xdr:colOff>136072</xdr:colOff>
      <xdr:row>24</xdr:row>
      <xdr:rowOff>81643</xdr:rowOff>
    </xdr:to>
    <xdr:graphicFrame macro="">
      <xdr:nvGraphicFramePr>
        <xdr:cNvPr id="2" name="Gráfico 1">
          <a:extLst>
            <a:ext uri="{FF2B5EF4-FFF2-40B4-BE49-F238E27FC236}">
              <a16:creationId xmlns=""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119064</xdr:colOff>
      <xdr:row>36</xdr:row>
      <xdr:rowOff>138906</xdr:rowOff>
    </xdr:from>
    <xdr:to>
      <xdr:col>13</xdr:col>
      <xdr:colOff>357188</xdr:colOff>
      <xdr:row>53</xdr:row>
      <xdr:rowOff>107951</xdr:rowOff>
    </xdr:to>
    <xdr:graphicFrame macro="">
      <xdr:nvGraphicFramePr>
        <xdr:cNvPr id="3" name="Gráfico 2">
          <a:extLst>
            <a:ext uri="{FF2B5EF4-FFF2-40B4-BE49-F238E27FC236}">
              <a16:creationId xmlns=""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386953</xdr:colOff>
      <xdr:row>1</xdr:row>
      <xdr:rowOff>19844</xdr:rowOff>
    </xdr:from>
    <xdr:to>
      <xdr:col>22</xdr:col>
      <xdr:colOff>1885156</xdr:colOff>
      <xdr:row>28</xdr:row>
      <xdr:rowOff>89298</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16</xdr:col>
      <xdr:colOff>240506</xdr:colOff>
      <xdr:row>0</xdr:row>
      <xdr:rowOff>186837</xdr:rowOff>
    </xdr:from>
    <xdr:to>
      <xdr:col>28</xdr:col>
      <xdr:colOff>285750</xdr:colOff>
      <xdr:row>21</xdr:row>
      <xdr:rowOff>95250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356540</xdr:colOff>
      <xdr:row>22</xdr:row>
      <xdr:rowOff>109818</xdr:rowOff>
    </xdr:from>
    <xdr:to>
      <xdr:col>29</xdr:col>
      <xdr:colOff>28574</xdr:colOff>
      <xdr:row>42</xdr:row>
      <xdr:rowOff>45382</xdr:rowOff>
    </xdr:to>
    <xdr:graphicFrame macro="">
      <xdr:nvGraphicFramePr>
        <xdr:cNvPr id="9" name="8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7</xdr:col>
      <xdr:colOff>472281</xdr:colOff>
      <xdr:row>69</xdr:row>
      <xdr:rowOff>32343</xdr:rowOff>
    </xdr:from>
    <xdr:to>
      <xdr:col>12</xdr:col>
      <xdr:colOff>813594</xdr:colOff>
      <xdr:row>95</xdr:row>
      <xdr:rowOff>248046</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65484</xdr:colOff>
      <xdr:row>68</xdr:row>
      <xdr:rowOff>161328</xdr:rowOff>
    </xdr:from>
    <xdr:to>
      <xdr:col>16</xdr:col>
      <xdr:colOff>1230312</xdr:colOff>
      <xdr:row>95</xdr:row>
      <xdr:rowOff>208359</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295275</xdr:colOff>
      <xdr:row>4</xdr:row>
      <xdr:rowOff>118381</xdr:rowOff>
    </xdr:from>
    <xdr:to>
      <xdr:col>16</xdr:col>
      <xdr:colOff>54428</xdr:colOff>
      <xdr:row>24</xdr:row>
      <xdr:rowOff>0</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tabSelected="1" view="pageBreakPreview" zoomScaleNormal="100" zoomScaleSheetLayoutView="100" workbookViewId="0">
      <selection activeCell="C25" sqref="C25"/>
    </sheetView>
  </sheetViews>
  <sheetFormatPr baseColWidth="10" defaultColWidth="11.54296875" defaultRowHeight="14.5" x14ac:dyDescent="0.35"/>
  <sheetData>
    <row r="1" spans="1:10" ht="24.75" customHeight="1" x14ac:dyDescent="0.25">
      <c r="A1" s="216" t="s">
        <v>213</v>
      </c>
      <c r="B1" s="216"/>
      <c r="C1" s="216"/>
      <c r="D1" s="216"/>
      <c r="E1" s="216"/>
      <c r="F1" s="216"/>
      <c r="G1" s="216"/>
      <c r="H1" s="216"/>
    </row>
    <row r="2" spans="1:10" x14ac:dyDescent="0.35">
      <c r="A2" s="217" t="s">
        <v>0</v>
      </c>
      <c r="B2" s="217" t="s">
        <v>103</v>
      </c>
      <c r="C2" s="217"/>
      <c r="D2" s="217"/>
      <c r="E2" s="217"/>
      <c r="F2" s="217"/>
      <c r="G2" s="217"/>
      <c r="H2" s="217" t="s">
        <v>1</v>
      </c>
    </row>
    <row r="3" spans="1:10" ht="42" x14ac:dyDescent="0.35">
      <c r="A3" s="217"/>
      <c r="B3" s="123" t="s">
        <v>203</v>
      </c>
      <c r="C3" s="123" t="s">
        <v>204</v>
      </c>
      <c r="D3" s="123" t="s">
        <v>206</v>
      </c>
      <c r="E3" s="123" t="s">
        <v>207</v>
      </c>
      <c r="F3" s="123" t="s">
        <v>205</v>
      </c>
      <c r="G3" s="207" t="s">
        <v>242</v>
      </c>
      <c r="H3" s="217"/>
    </row>
    <row r="4" spans="1:10" ht="15" x14ac:dyDescent="0.25">
      <c r="A4" s="81" t="s">
        <v>19</v>
      </c>
      <c r="B4" s="82">
        <v>12</v>
      </c>
      <c r="C4" s="82">
        <v>197</v>
      </c>
      <c r="D4" s="82">
        <v>2</v>
      </c>
      <c r="E4" s="82"/>
      <c r="F4" s="82">
        <v>9</v>
      </c>
      <c r="G4" s="82">
        <v>116</v>
      </c>
      <c r="H4" s="80">
        <f t="shared" ref="H4:H13" si="0">B4+C4+D4+E4+F4+G4</f>
        <v>336</v>
      </c>
      <c r="J4" s="1"/>
    </row>
    <row r="5" spans="1:10" ht="15" x14ac:dyDescent="0.25">
      <c r="A5" s="81" t="s">
        <v>20</v>
      </c>
      <c r="B5" s="82">
        <v>12</v>
      </c>
      <c r="C5" s="82">
        <v>190</v>
      </c>
      <c r="D5" s="82">
        <v>2</v>
      </c>
      <c r="E5" s="82"/>
      <c r="F5" s="82">
        <v>9</v>
      </c>
      <c r="G5" s="82">
        <v>116</v>
      </c>
      <c r="H5" s="80">
        <f t="shared" si="0"/>
        <v>329</v>
      </c>
      <c r="J5" s="1"/>
    </row>
    <row r="6" spans="1:10" ht="15" x14ac:dyDescent="0.25">
      <c r="A6" s="81" t="s">
        <v>10</v>
      </c>
      <c r="B6" s="82">
        <v>12</v>
      </c>
      <c r="C6" s="82">
        <v>190</v>
      </c>
      <c r="D6" s="82">
        <v>2</v>
      </c>
      <c r="E6" s="82"/>
      <c r="F6" s="82">
        <v>9</v>
      </c>
      <c r="G6" s="82">
        <v>116</v>
      </c>
      <c r="H6" s="80">
        <f t="shared" si="0"/>
        <v>329</v>
      </c>
      <c r="J6" s="1"/>
    </row>
    <row r="7" spans="1:10" ht="15" x14ac:dyDescent="0.25">
      <c r="A7" s="81" t="s">
        <v>11</v>
      </c>
      <c r="B7" s="82">
        <v>12</v>
      </c>
      <c r="C7" s="82">
        <v>120</v>
      </c>
      <c r="D7" s="82">
        <v>2</v>
      </c>
      <c r="E7" s="83"/>
      <c r="F7" s="82">
        <v>9</v>
      </c>
      <c r="G7" s="82">
        <v>116</v>
      </c>
      <c r="H7" s="80">
        <f t="shared" si="0"/>
        <v>259</v>
      </c>
      <c r="J7" s="1"/>
    </row>
    <row r="8" spans="1:10" ht="15" x14ac:dyDescent="0.25">
      <c r="A8" s="81" t="s">
        <v>12</v>
      </c>
      <c r="B8" s="82">
        <v>12</v>
      </c>
      <c r="C8" s="82">
        <v>170</v>
      </c>
      <c r="D8" s="82">
        <v>2</v>
      </c>
      <c r="E8" s="82">
        <v>15</v>
      </c>
      <c r="F8" s="82">
        <v>9</v>
      </c>
      <c r="G8" s="82">
        <v>116</v>
      </c>
      <c r="H8" s="80">
        <f t="shared" si="0"/>
        <v>324</v>
      </c>
      <c r="J8" s="1"/>
    </row>
    <row r="9" spans="1:10" ht="15" x14ac:dyDescent="0.25">
      <c r="A9" s="81" t="s">
        <v>13</v>
      </c>
      <c r="B9" s="82">
        <v>12</v>
      </c>
      <c r="C9" s="82">
        <v>200</v>
      </c>
      <c r="D9" s="82">
        <v>2</v>
      </c>
      <c r="E9" s="82">
        <v>19</v>
      </c>
      <c r="F9" s="82">
        <v>9</v>
      </c>
      <c r="G9" s="82">
        <v>116</v>
      </c>
      <c r="H9" s="80">
        <f t="shared" si="0"/>
        <v>358</v>
      </c>
      <c r="J9" s="1"/>
    </row>
    <row r="10" spans="1:10" ht="15" x14ac:dyDescent="0.25">
      <c r="A10" s="81" t="s">
        <v>14</v>
      </c>
      <c r="B10" s="82">
        <v>12</v>
      </c>
      <c r="C10" s="82">
        <v>200</v>
      </c>
      <c r="D10" s="82">
        <v>2</v>
      </c>
      <c r="E10" s="82">
        <v>20</v>
      </c>
      <c r="F10" s="82">
        <v>9</v>
      </c>
      <c r="G10" s="82">
        <v>116</v>
      </c>
      <c r="H10" s="80">
        <f t="shared" si="0"/>
        <v>359</v>
      </c>
      <c r="J10" s="1"/>
    </row>
    <row r="11" spans="1:10" ht="15" x14ac:dyDescent="0.25">
      <c r="A11" s="81" t="s">
        <v>15</v>
      </c>
      <c r="B11" s="82">
        <v>12</v>
      </c>
      <c r="C11" s="82">
        <v>200</v>
      </c>
      <c r="D11" s="82">
        <v>2</v>
      </c>
      <c r="E11" s="82">
        <v>21</v>
      </c>
      <c r="F11" s="82">
        <v>9</v>
      </c>
      <c r="G11" s="82">
        <v>114</v>
      </c>
      <c r="H11" s="80">
        <f t="shared" si="0"/>
        <v>358</v>
      </c>
      <c r="J11" s="1"/>
    </row>
    <row r="12" spans="1:10" ht="15" x14ac:dyDescent="0.25">
      <c r="A12" s="81" t="s">
        <v>71</v>
      </c>
      <c r="B12" s="82">
        <v>12</v>
      </c>
      <c r="C12" s="82">
        <v>200</v>
      </c>
      <c r="D12" s="82">
        <v>2</v>
      </c>
      <c r="E12" s="82">
        <v>22</v>
      </c>
      <c r="F12" s="82">
        <v>9</v>
      </c>
      <c r="G12" s="82">
        <v>114</v>
      </c>
      <c r="H12" s="80">
        <f t="shared" si="0"/>
        <v>359</v>
      </c>
      <c r="J12" s="1"/>
    </row>
    <row r="13" spans="1:10" ht="15" x14ac:dyDescent="0.25">
      <c r="A13" s="81" t="s">
        <v>16</v>
      </c>
      <c r="B13" s="82">
        <v>12</v>
      </c>
      <c r="C13" s="82">
        <v>200</v>
      </c>
      <c r="D13" s="82">
        <v>2</v>
      </c>
      <c r="E13" s="82">
        <v>22</v>
      </c>
      <c r="F13" s="82">
        <v>9</v>
      </c>
      <c r="G13" s="82">
        <v>114</v>
      </c>
      <c r="H13" s="80">
        <f t="shared" si="0"/>
        <v>359</v>
      </c>
      <c r="J13" s="1"/>
    </row>
    <row r="14" spans="1:10" ht="15" x14ac:dyDescent="0.25">
      <c r="A14" s="213" t="s">
        <v>208</v>
      </c>
      <c r="B14" s="214"/>
      <c r="C14" s="214"/>
      <c r="D14" s="214"/>
      <c r="E14" s="214"/>
      <c r="F14" s="214"/>
      <c r="G14" s="215"/>
      <c r="H14" s="80">
        <f>AVERAGE(H4:H13)</f>
        <v>337</v>
      </c>
    </row>
    <row r="15" spans="1:10" x14ac:dyDescent="0.35">
      <c r="A15" s="14" t="s">
        <v>34</v>
      </c>
    </row>
  </sheetData>
  <mergeCells count="5">
    <mergeCell ref="A14:G14"/>
    <mergeCell ref="A1:H1"/>
    <mergeCell ref="H2:H3"/>
    <mergeCell ref="A2:A3"/>
    <mergeCell ref="B2:G2"/>
  </mergeCells>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view="pageBreakPreview" topLeftCell="G1" zoomScale="84" zoomScaleNormal="100" zoomScaleSheetLayoutView="84" workbookViewId="0">
      <selection activeCell="L3" sqref="L3"/>
    </sheetView>
  </sheetViews>
  <sheetFormatPr baseColWidth="10" defaultColWidth="11.54296875" defaultRowHeight="14.5" x14ac:dyDescent="0.35"/>
  <cols>
    <col min="1" max="1" width="7.1796875" customWidth="1"/>
    <col min="2" max="2" width="15.7265625" customWidth="1"/>
    <col min="3" max="3" width="13.54296875" customWidth="1"/>
    <col min="4" max="4" width="20.26953125" customWidth="1"/>
    <col min="5" max="5" width="13.54296875" customWidth="1"/>
    <col min="6" max="7" width="12.81640625" customWidth="1"/>
    <col min="8" max="8" width="14.26953125" customWidth="1"/>
    <col min="9" max="9" width="7.1796875" customWidth="1"/>
    <col min="10" max="10" width="15.7265625" customWidth="1"/>
    <col min="11" max="13" width="13.54296875" customWidth="1"/>
    <col min="14" max="15" width="12.81640625" customWidth="1"/>
    <col min="16" max="16" width="14.26953125" customWidth="1"/>
    <col min="19" max="22" width="13.1796875" customWidth="1"/>
    <col min="23" max="23" width="15.54296875" customWidth="1"/>
  </cols>
  <sheetData>
    <row r="1" spans="2:15" x14ac:dyDescent="0.35">
      <c r="B1" s="8" t="s">
        <v>33</v>
      </c>
      <c r="C1" s="7"/>
    </row>
    <row r="2" spans="2:15" x14ac:dyDescent="0.3">
      <c r="B2" s="8"/>
      <c r="C2" s="7"/>
    </row>
    <row r="3" spans="2:15" ht="75" customHeight="1" x14ac:dyDescent="0.35">
      <c r="B3" s="228" t="s">
        <v>212</v>
      </c>
      <c r="C3" s="228"/>
      <c r="D3" s="228"/>
      <c r="E3" s="228"/>
      <c r="F3" s="228"/>
      <c r="G3" s="228"/>
      <c r="H3" s="19"/>
      <c r="I3" s="19"/>
      <c r="J3" s="19"/>
      <c r="K3" s="19"/>
      <c r="L3" s="19"/>
      <c r="M3" s="19"/>
      <c r="N3" s="19"/>
    </row>
    <row r="5" spans="2:15" ht="15" x14ac:dyDescent="0.25">
      <c r="B5" s="227" t="s">
        <v>214</v>
      </c>
      <c r="C5" s="227"/>
      <c r="D5" s="227"/>
      <c r="E5" s="227"/>
      <c r="F5" s="227"/>
      <c r="G5" s="227"/>
      <c r="J5" s="225"/>
      <c r="K5" s="225"/>
      <c r="L5" s="225"/>
      <c r="M5" s="225"/>
      <c r="N5" s="225"/>
      <c r="O5" s="225"/>
    </row>
    <row r="7" spans="2:15" ht="15.75" customHeight="1" x14ac:dyDescent="0.35">
      <c r="B7" s="226" t="s">
        <v>35</v>
      </c>
      <c r="C7" s="229"/>
      <c r="D7" s="229"/>
      <c r="E7" s="229"/>
      <c r="F7" s="229"/>
      <c r="G7" s="229"/>
    </row>
    <row r="8" spans="2:15" ht="32.25" customHeight="1" x14ac:dyDescent="0.35">
      <c r="B8" s="230" t="s">
        <v>2</v>
      </c>
      <c r="C8" s="36" t="s">
        <v>3</v>
      </c>
      <c r="D8" s="36" t="s">
        <v>5</v>
      </c>
      <c r="E8" s="36" t="s">
        <v>7</v>
      </c>
      <c r="F8" s="36" t="s">
        <v>9</v>
      </c>
      <c r="G8" s="36" t="s">
        <v>104</v>
      </c>
    </row>
    <row r="9" spans="2:15" ht="31.5" customHeight="1" x14ac:dyDescent="0.35">
      <c r="B9" s="231"/>
      <c r="C9" s="38" t="s">
        <v>4</v>
      </c>
      <c r="D9" s="75" t="s">
        <v>6</v>
      </c>
      <c r="E9" s="75" t="s">
        <v>8</v>
      </c>
      <c r="F9" s="38" t="s">
        <v>37</v>
      </c>
      <c r="G9" s="38" t="s">
        <v>36</v>
      </c>
    </row>
    <row r="10" spans="2:15" ht="15" x14ac:dyDescent="0.25">
      <c r="B10" s="44" t="s">
        <v>19</v>
      </c>
      <c r="C10" s="84">
        <v>336</v>
      </c>
      <c r="D10" s="85">
        <v>1250.4000000000001</v>
      </c>
      <c r="E10" s="86">
        <v>255</v>
      </c>
      <c r="F10" s="77">
        <f>+D10/C10</f>
        <v>3.7214285714285715</v>
      </c>
      <c r="G10" s="39">
        <f>+E10/C10</f>
        <v>0.7589285714285714</v>
      </c>
    </row>
    <row r="11" spans="2:15" ht="15" x14ac:dyDescent="0.25">
      <c r="B11" s="45" t="s">
        <v>20</v>
      </c>
      <c r="C11" s="84">
        <v>329</v>
      </c>
      <c r="D11" s="87">
        <v>1050.0999999999999</v>
      </c>
      <c r="E11" s="88">
        <v>218</v>
      </c>
      <c r="F11" s="77">
        <f>+D11/C11</f>
        <v>3.1917933130699083</v>
      </c>
      <c r="G11" s="39">
        <f t="shared" ref="G11:G17" si="0">+E11/C11</f>
        <v>0.66261398176291797</v>
      </c>
    </row>
    <row r="12" spans="2:15" ht="15" customHeight="1" x14ac:dyDescent="0.25">
      <c r="B12" s="45" t="s">
        <v>10</v>
      </c>
      <c r="C12" s="84">
        <v>329</v>
      </c>
      <c r="D12" s="87">
        <v>1895.6</v>
      </c>
      <c r="E12" s="88">
        <v>180</v>
      </c>
      <c r="F12" s="77">
        <f t="shared" ref="F12:F17" si="1">+D12/C12</f>
        <v>5.7617021276595741</v>
      </c>
      <c r="G12" s="39">
        <f t="shared" si="0"/>
        <v>0.54711246200607899</v>
      </c>
    </row>
    <row r="13" spans="2:15" ht="15" customHeight="1" x14ac:dyDescent="0.25">
      <c r="B13" s="45" t="s">
        <v>11</v>
      </c>
      <c r="C13" s="84">
        <v>259</v>
      </c>
      <c r="D13" s="87">
        <v>907.2</v>
      </c>
      <c r="E13" s="88">
        <v>186</v>
      </c>
      <c r="F13" s="77">
        <f t="shared" si="1"/>
        <v>3.5027027027027029</v>
      </c>
      <c r="G13" s="39">
        <f t="shared" si="0"/>
        <v>0.71814671814671815</v>
      </c>
    </row>
    <row r="14" spans="2:15" ht="15" customHeight="1" x14ac:dyDescent="0.25">
      <c r="B14" s="45" t="s">
        <v>12</v>
      </c>
      <c r="C14" s="84">
        <v>324</v>
      </c>
      <c r="D14" s="87">
        <v>958.4</v>
      </c>
      <c r="E14" s="88">
        <v>201</v>
      </c>
      <c r="F14" s="77">
        <f t="shared" si="1"/>
        <v>2.9580246913580246</v>
      </c>
      <c r="G14" s="39">
        <f t="shared" si="0"/>
        <v>0.62037037037037035</v>
      </c>
    </row>
    <row r="15" spans="2:15" ht="15" customHeight="1" x14ac:dyDescent="0.25">
      <c r="B15" s="45" t="s">
        <v>13</v>
      </c>
      <c r="C15" s="84">
        <v>358</v>
      </c>
      <c r="D15" s="87">
        <v>965</v>
      </c>
      <c r="E15" s="88">
        <v>202</v>
      </c>
      <c r="F15" s="77">
        <f t="shared" si="1"/>
        <v>2.6955307262569832</v>
      </c>
      <c r="G15" s="39">
        <f t="shared" si="0"/>
        <v>0.56424581005586594</v>
      </c>
    </row>
    <row r="16" spans="2:15" ht="15" customHeight="1" x14ac:dyDescent="0.25">
      <c r="B16" s="45" t="s">
        <v>14</v>
      </c>
      <c r="C16" s="84">
        <v>359</v>
      </c>
      <c r="D16" s="87">
        <v>894</v>
      </c>
      <c r="E16" s="88">
        <v>189</v>
      </c>
      <c r="F16" s="77">
        <f t="shared" si="1"/>
        <v>2.4902506963788302</v>
      </c>
      <c r="G16" s="39">
        <f t="shared" si="0"/>
        <v>0.52646239554317553</v>
      </c>
    </row>
    <row r="17" spans="1:14" ht="15" customHeight="1" x14ac:dyDescent="0.25">
      <c r="B17" s="45" t="s">
        <v>15</v>
      </c>
      <c r="C17" s="84">
        <v>358</v>
      </c>
      <c r="D17" s="87">
        <v>1832.4</v>
      </c>
      <c r="E17" s="88">
        <v>196</v>
      </c>
      <c r="F17" s="77">
        <f t="shared" si="1"/>
        <v>5.1184357541899441</v>
      </c>
      <c r="G17" s="39">
        <f t="shared" si="0"/>
        <v>0.54748603351955305</v>
      </c>
    </row>
    <row r="18" spans="1:14" ht="15" customHeight="1" x14ac:dyDescent="0.25">
      <c r="B18" s="45" t="s">
        <v>71</v>
      </c>
      <c r="C18" s="84"/>
      <c r="D18" s="89"/>
      <c r="E18" s="46"/>
      <c r="F18" s="77"/>
      <c r="G18" s="39"/>
    </row>
    <row r="19" spans="1:14" ht="15" customHeight="1" x14ac:dyDescent="0.25">
      <c r="B19" s="45" t="s">
        <v>16</v>
      </c>
      <c r="C19" s="84"/>
      <c r="D19" s="89"/>
      <c r="E19" s="46"/>
      <c r="F19" s="77"/>
      <c r="G19" s="39"/>
    </row>
    <row r="20" spans="1:14" ht="15" customHeight="1" x14ac:dyDescent="0.25">
      <c r="B20" s="16" t="s">
        <v>21</v>
      </c>
      <c r="C20" s="28">
        <f>SUM(C10:C17)</f>
        <v>2652</v>
      </c>
      <c r="D20" s="21">
        <f>SUM(D10:D19)</f>
        <v>9753.1</v>
      </c>
      <c r="E20" s="21">
        <f>SUM(E10:E19)</f>
        <v>1627</v>
      </c>
      <c r="F20" s="28">
        <f>SUM(F10:F17)</f>
        <v>29.439868583044536</v>
      </c>
      <c r="G20" s="28">
        <f>SUM(G10:G17)</f>
        <v>4.9453663428332515</v>
      </c>
    </row>
    <row r="21" spans="1:14" ht="22.5" customHeight="1" x14ac:dyDescent="0.25">
      <c r="B21" s="13" t="s">
        <v>22</v>
      </c>
      <c r="C21" s="25">
        <f>AVERAGE(C10:C19)</f>
        <v>331.5</v>
      </c>
      <c r="D21" s="24">
        <f>AVERAGE(D10:D19)</f>
        <v>1219.1375</v>
      </c>
      <c r="E21" s="24">
        <f>AVERAGE(E10:E19)</f>
        <v>203.375</v>
      </c>
      <c r="F21" s="28">
        <f>AVERAGE(F10:F17)</f>
        <v>3.679983572880567</v>
      </c>
      <c r="G21" s="28">
        <f>AVERAGE(G10:G17)</f>
        <v>0.61817079285415644</v>
      </c>
    </row>
    <row r="24" spans="1:14" ht="14.5" customHeight="1" x14ac:dyDescent="0.25">
      <c r="B24" s="227" t="s">
        <v>215</v>
      </c>
      <c r="C24" s="227"/>
      <c r="D24" s="227"/>
      <c r="E24" s="227"/>
      <c r="F24" s="227"/>
      <c r="G24" s="227"/>
    </row>
    <row r="26" spans="1:14" x14ac:dyDescent="0.35">
      <c r="A26" s="35" t="s">
        <v>23</v>
      </c>
      <c r="B26" s="226" t="s">
        <v>24</v>
      </c>
      <c r="C26" s="226"/>
      <c r="D26" s="226"/>
      <c r="E26" s="35" t="s">
        <v>25</v>
      </c>
      <c r="F26" s="226" t="s">
        <v>27</v>
      </c>
      <c r="G26" s="226"/>
    </row>
    <row r="27" spans="1:14" ht="15" x14ac:dyDescent="0.25">
      <c r="A27" s="34">
        <v>1</v>
      </c>
      <c r="B27" s="224" t="s">
        <v>30</v>
      </c>
      <c r="C27" s="224"/>
      <c r="D27" s="224"/>
      <c r="E27" s="40">
        <f>+E20</f>
        <v>1627</v>
      </c>
      <c r="F27" s="219" t="s">
        <v>105</v>
      </c>
      <c r="G27" s="219"/>
    </row>
    <row r="28" spans="1:14" ht="15" x14ac:dyDescent="0.25">
      <c r="A28" s="34">
        <v>2</v>
      </c>
      <c r="B28" s="224" t="s">
        <v>31</v>
      </c>
      <c r="C28" s="224"/>
      <c r="D28" s="224"/>
      <c r="E28" s="40">
        <f>+D20</f>
        <v>9753.1</v>
      </c>
      <c r="F28" s="219" t="s">
        <v>58</v>
      </c>
      <c r="G28" s="219"/>
    </row>
    <row r="29" spans="1:14" x14ac:dyDescent="0.35">
      <c r="A29" s="34">
        <v>3</v>
      </c>
      <c r="B29" s="224" t="s">
        <v>29</v>
      </c>
      <c r="C29" s="224"/>
      <c r="D29" s="224"/>
      <c r="E29" s="40">
        <f>+E21</f>
        <v>203.375</v>
      </c>
      <c r="F29" s="219" t="s">
        <v>110</v>
      </c>
      <c r="G29" s="219"/>
    </row>
    <row r="30" spans="1:14" x14ac:dyDescent="0.35">
      <c r="A30" s="34">
        <v>4</v>
      </c>
      <c r="B30" s="224" t="s">
        <v>32</v>
      </c>
      <c r="C30" s="224"/>
      <c r="D30" s="224"/>
      <c r="E30" s="40">
        <f>+D21</f>
        <v>1219.1375</v>
      </c>
      <c r="F30" s="219" t="s">
        <v>107</v>
      </c>
      <c r="G30" s="219"/>
    </row>
    <row r="31" spans="1:14" ht="14.5" customHeight="1" x14ac:dyDescent="0.35">
      <c r="A31" s="4">
        <v>5</v>
      </c>
      <c r="B31" s="220" t="s">
        <v>187</v>
      </c>
      <c r="C31" s="220"/>
      <c r="D31" s="220"/>
      <c r="E31" s="41">
        <f>+C21</f>
        <v>331.5</v>
      </c>
      <c r="F31" s="219" t="s">
        <v>28</v>
      </c>
      <c r="G31" s="219"/>
      <c r="I31" s="15"/>
      <c r="J31" s="15"/>
      <c r="K31" s="15"/>
      <c r="L31" s="15"/>
      <c r="M31" s="15"/>
      <c r="N31" s="15"/>
    </row>
    <row r="32" spans="1:14" s="15" customFormat="1" x14ac:dyDescent="0.35">
      <c r="A32" s="37">
        <v>6</v>
      </c>
      <c r="B32" s="221" t="s">
        <v>139</v>
      </c>
      <c r="C32" s="221"/>
      <c r="D32" s="221"/>
      <c r="E32" s="40">
        <f>E20/C21</f>
        <v>4.9079939668174966</v>
      </c>
      <c r="F32" s="222" t="s">
        <v>111</v>
      </c>
      <c r="G32" s="222"/>
      <c r="I32"/>
      <c r="J32"/>
      <c r="K32"/>
      <c r="L32"/>
      <c r="M32"/>
      <c r="N32"/>
    </row>
    <row r="33" spans="1:15" ht="24.75" customHeight="1" x14ac:dyDescent="0.35">
      <c r="A33" s="5">
        <v>7</v>
      </c>
      <c r="B33" s="223" t="s">
        <v>140</v>
      </c>
      <c r="C33" s="223"/>
      <c r="D33" s="223"/>
      <c r="E33" s="42">
        <f>D20/C21</f>
        <v>29.4211161387632</v>
      </c>
      <c r="F33" s="219" t="s">
        <v>112</v>
      </c>
      <c r="G33" s="219"/>
    </row>
    <row r="34" spans="1:15" ht="24" customHeight="1" x14ac:dyDescent="0.35">
      <c r="A34" s="34">
        <v>8</v>
      </c>
      <c r="B34" s="218" t="s">
        <v>141</v>
      </c>
      <c r="C34" s="218"/>
      <c r="D34" s="218"/>
      <c r="E34" s="40">
        <f>E21/C21</f>
        <v>0.61349924585218707</v>
      </c>
      <c r="F34" s="219" t="s">
        <v>113</v>
      </c>
      <c r="G34" s="219"/>
    </row>
    <row r="35" spans="1:15" ht="24.75" customHeight="1" x14ac:dyDescent="0.35">
      <c r="A35" s="34">
        <v>9</v>
      </c>
      <c r="B35" s="218" t="s">
        <v>188</v>
      </c>
      <c r="C35" s="218"/>
      <c r="D35" s="218"/>
      <c r="E35" s="40">
        <f>D21/C21</f>
        <v>3.6776395173454</v>
      </c>
      <c r="F35" s="219" t="s">
        <v>114</v>
      </c>
      <c r="G35" s="219"/>
    </row>
    <row r="40" spans="1:15" ht="19.5" customHeight="1" x14ac:dyDescent="0.35"/>
    <row r="46" spans="1:15" s="15" customFormat="1" ht="26.25" customHeight="1" x14ac:dyDescent="0.35">
      <c r="J46"/>
      <c r="K46"/>
      <c r="L46"/>
      <c r="M46"/>
      <c r="N46"/>
      <c r="O46"/>
    </row>
    <row r="47" spans="1:15" ht="26.25" customHeight="1" x14ac:dyDescent="0.35"/>
    <row r="48" spans="1:15" ht="26.25" customHeight="1" x14ac:dyDescent="0.35"/>
    <row r="49" ht="26.25" customHeight="1" x14ac:dyDescent="0.35"/>
  </sheetData>
  <mergeCells count="27">
    <mergeCell ref="B3:G3"/>
    <mergeCell ref="B5:G5"/>
    <mergeCell ref="B7:C7"/>
    <mergeCell ref="D7:G7"/>
    <mergeCell ref="B8:B9"/>
    <mergeCell ref="J5:O5"/>
    <mergeCell ref="F26:G26"/>
    <mergeCell ref="B27:D27"/>
    <mergeCell ref="F27:G27"/>
    <mergeCell ref="B28:D28"/>
    <mergeCell ref="F28:G28"/>
    <mergeCell ref="B24:G24"/>
    <mergeCell ref="B26:D26"/>
    <mergeCell ref="B29:D29"/>
    <mergeCell ref="F29:G29"/>
    <mergeCell ref="B30:D30"/>
    <mergeCell ref="F30:G30"/>
    <mergeCell ref="B34:D34"/>
    <mergeCell ref="F34:G34"/>
    <mergeCell ref="B35:D35"/>
    <mergeCell ref="F35:G35"/>
    <mergeCell ref="B31:D31"/>
    <mergeCell ref="F31:G31"/>
    <mergeCell ref="B32:D32"/>
    <mergeCell ref="F32:G32"/>
    <mergeCell ref="B33:D33"/>
    <mergeCell ref="F33:G33"/>
  </mergeCells>
  <pageMargins left="0.7" right="0.7" top="0.75" bottom="0.75" header="0.3" footer="0.3"/>
  <pageSetup scale="81" orientation="portrait" horizontalDpi="300" verticalDpi="300" r:id="rId1"/>
  <rowBreaks count="1" manualBreakCount="1">
    <brk id="37" max="16383" man="1"/>
  </rowBreaks>
  <colBreaks count="1" manualBreakCount="1">
    <brk id="8"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6"/>
  <sheetViews>
    <sheetView view="pageBreakPreview" topLeftCell="I1" zoomScale="70" zoomScaleNormal="110" zoomScaleSheetLayoutView="70" workbookViewId="0">
      <selection activeCell="S18" sqref="S18"/>
    </sheetView>
  </sheetViews>
  <sheetFormatPr baseColWidth="10" defaultColWidth="11.54296875" defaultRowHeight="14.5" x14ac:dyDescent="0.35"/>
  <cols>
    <col min="6" max="6" width="11.54296875" customWidth="1"/>
    <col min="7" max="8" width="14.26953125" customWidth="1"/>
    <col min="15" max="15" width="11.54296875" customWidth="1"/>
    <col min="16" max="17" width="14.26953125" customWidth="1"/>
  </cols>
  <sheetData>
    <row r="1" spans="1:17" x14ac:dyDescent="0.35">
      <c r="A1" s="8" t="s">
        <v>38</v>
      </c>
      <c r="B1" s="7"/>
      <c r="J1" s="8"/>
      <c r="K1" s="7"/>
    </row>
    <row r="2" spans="1:17" x14ac:dyDescent="0.3">
      <c r="A2" s="8"/>
      <c r="B2" s="7"/>
      <c r="J2" s="8"/>
      <c r="K2" s="7"/>
    </row>
    <row r="3" spans="1:17" ht="62.25" customHeight="1" x14ac:dyDescent="0.35">
      <c r="A3" s="228" t="s">
        <v>216</v>
      </c>
      <c r="B3" s="228"/>
      <c r="C3" s="228"/>
      <c r="D3" s="228"/>
      <c r="E3" s="228"/>
      <c r="F3" s="228"/>
      <c r="G3" s="228"/>
      <c r="H3" s="228"/>
    </row>
    <row r="4" spans="1:17" ht="15" x14ac:dyDescent="0.25">
      <c r="A4" s="8"/>
      <c r="B4" s="7"/>
      <c r="J4" s="8"/>
      <c r="K4" s="7"/>
    </row>
    <row r="5" spans="1:17" x14ac:dyDescent="0.35">
      <c r="A5" s="227" t="s">
        <v>217</v>
      </c>
      <c r="B5" s="227"/>
      <c r="C5" s="227"/>
      <c r="D5" s="227"/>
      <c r="E5" s="227"/>
      <c r="F5" s="227"/>
      <c r="G5" s="227"/>
      <c r="H5" s="227"/>
      <c r="J5" s="225"/>
      <c r="K5" s="225"/>
      <c r="L5" s="225"/>
      <c r="M5" s="225"/>
      <c r="N5" s="225"/>
      <c r="O5" s="225"/>
      <c r="P5" s="225"/>
      <c r="Q5" s="225"/>
    </row>
    <row r="7" spans="1:17" ht="14.5" customHeight="1" x14ac:dyDescent="0.25">
      <c r="A7" s="226" t="s">
        <v>39</v>
      </c>
      <c r="B7" s="226"/>
      <c r="C7" s="226" t="s">
        <v>150</v>
      </c>
      <c r="D7" s="226"/>
      <c r="E7" s="226"/>
      <c r="F7" s="226"/>
      <c r="G7" s="226"/>
      <c r="H7" s="226"/>
    </row>
    <row r="8" spans="1:17" ht="24.5" x14ac:dyDescent="0.35">
      <c r="A8" s="226" t="s">
        <v>2</v>
      </c>
      <c r="B8" s="90" t="s">
        <v>3</v>
      </c>
      <c r="C8" s="90" t="s">
        <v>5</v>
      </c>
      <c r="D8" s="90" t="s">
        <v>43</v>
      </c>
      <c r="E8" s="90" t="s">
        <v>45</v>
      </c>
      <c r="F8" s="90" t="s">
        <v>42</v>
      </c>
      <c r="G8" s="90" t="s">
        <v>9</v>
      </c>
      <c r="H8" s="90" t="s">
        <v>47</v>
      </c>
      <c r="J8" s="225"/>
      <c r="K8" s="225"/>
      <c r="L8" s="225"/>
      <c r="M8" s="225"/>
      <c r="N8" s="225"/>
      <c r="O8" s="225"/>
      <c r="P8" s="225"/>
      <c r="Q8" s="225"/>
    </row>
    <row r="9" spans="1:17" x14ac:dyDescent="0.35">
      <c r="A9" s="226"/>
      <c r="B9" s="91" t="s">
        <v>4</v>
      </c>
      <c r="C9" s="91" t="s">
        <v>6</v>
      </c>
      <c r="D9" s="91" t="s">
        <v>44</v>
      </c>
      <c r="E9" s="91" t="s">
        <v>46</v>
      </c>
      <c r="F9" s="91" t="s">
        <v>41</v>
      </c>
      <c r="G9" s="91" t="s">
        <v>37</v>
      </c>
      <c r="H9" s="91" t="s">
        <v>40</v>
      </c>
      <c r="J9" s="2"/>
    </row>
    <row r="10" spans="1:17" ht="15" x14ac:dyDescent="0.25">
      <c r="A10" s="92" t="s">
        <v>19</v>
      </c>
      <c r="B10" s="93">
        <v>336</v>
      </c>
      <c r="C10" s="104">
        <v>6681.1</v>
      </c>
      <c r="D10" s="104">
        <v>2353.2658000000001</v>
      </c>
      <c r="E10" s="104">
        <v>13941.781499999999</v>
      </c>
      <c r="F10" s="93">
        <f t="shared" ref="F10:F18" si="0">D10+E10</f>
        <v>16295.047299999998</v>
      </c>
      <c r="G10" s="94">
        <f>+C10/B10</f>
        <v>19.884226190476191</v>
      </c>
      <c r="H10" s="94">
        <f>F10/B10</f>
        <v>48.49716458333333</v>
      </c>
    </row>
    <row r="11" spans="1:17" ht="15" customHeight="1" x14ac:dyDescent="0.25">
      <c r="A11" s="92" t="s">
        <v>20</v>
      </c>
      <c r="B11" s="93">
        <v>329</v>
      </c>
      <c r="C11" s="104">
        <v>6122.4</v>
      </c>
      <c r="D11" s="104">
        <v>2073.0707000000002</v>
      </c>
      <c r="E11" s="104">
        <v>12358.5831</v>
      </c>
      <c r="F11" s="93">
        <f t="shared" si="0"/>
        <v>14431.6538</v>
      </c>
      <c r="G11" s="94">
        <f t="shared" ref="G11:G12" si="1">+C11/B11</f>
        <v>18.609118541033432</v>
      </c>
      <c r="H11" s="94">
        <f t="shared" ref="H11:H12" si="2">F11/B11</f>
        <v>43.865209118541031</v>
      </c>
    </row>
    <row r="12" spans="1:17" ht="15" customHeight="1" x14ac:dyDescent="0.25">
      <c r="A12" s="92" t="s">
        <v>10</v>
      </c>
      <c r="B12" s="93">
        <v>329</v>
      </c>
      <c r="C12" s="104">
        <v>12731.6</v>
      </c>
      <c r="D12" s="104">
        <v>2294.6977000000002</v>
      </c>
      <c r="E12" s="104">
        <v>13339.9185</v>
      </c>
      <c r="F12" s="93">
        <f t="shared" si="0"/>
        <v>15634.6162</v>
      </c>
      <c r="G12" s="94">
        <f t="shared" si="1"/>
        <v>38.697872340425533</v>
      </c>
      <c r="H12" s="94">
        <f t="shared" si="2"/>
        <v>47.521629787234041</v>
      </c>
    </row>
    <row r="13" spans="1:17" ht="15" customHeight="1" x14ac:dyDescent="0.25">
      <c r="A13" s="92" t="s">
        <v>11</v>
      </c>
      <c r="B13" s="93">
        <v>259</v>
      </c>
      <c r="C13" s="104">
        <v>6575.9</v>
      </c>
      <c r="D13" s="104">
        <v>2210.1660000000002</v>
      </c>
      <c r="E13" s="104">
        <v>13232.527700000001</v>
      </c>
      <c r="F13" s="93">
        <f t="shared" si="0"/>
        <v>15442.6937</v>
      </c>
      <c r="G13" s="94">
        <f t="shared" ref="G13:G18" si="3">+C13/B13</f>
        <v>25.389575289575287</v>
      </c>
      <c r="H13" s="94">
        <f t="shared" ref="H13:H18" si="4">F13/B13</f>
        <v>59.624299999999998</v>
      </c>
    </row>
    <row r="14" spans="1:17" ht="15" customHeight="1" x14ac:dyDescent="0.25">
      <c r="A14" s="92" t="s">
        <v>12</v>
      </c>
      <c r="B14" s="93">
        <v>324</v>
      </c>
      <c r="C14" s="104">
        <v>7037.7</v>
      </c>
      <c r="D14" s="104">
        <v>2424.6930000000002</v>
      </c>
      <c r="E14" s="104">
        <v>14318.7539</v>
      </c>
      <c r="F14" s="93">
        <f t="shared" si="0"/>
        <v>16743.446899999999</v>
      </c>
      <c r="G14" s="94">
        <f t="shared" si="3"/>
        <v>21.721296296296295</v>
      </c>
      <c r="H14" s="94">
        <f t="shared" si="4"/>
        <v>51.677305246913576</v>
      </c>
    </row>
    <row r="15" spans="1:17" ht="15" customHeight="1" x14ac:dyDescent="0.25">
      <c r="A15" s="92" t="s">
        <v>13</v>
      </c>
      <c r="B15" s="93">
        <v>358</v>
      </c>
      <c r="C15" s="104">
        <v>6527.4</v>
      </c>
      <c r="D15" s="104">
        <v>2080.3479000000002</v>
      </c>
      <c r="E15" s="104">
        <v>12751.96</v>
      </c>
      <c r="F15" s="93">
        <f t="shared" si="0"/>
        <v>14832.3079</v>
      </c>
      <c r="G15" s="94">
        <f t="shared" si="3"/>
        <v>18.232960893854749</v>
      </c>
      <c r="H15" s="94">
        <f t="shared" si="4"/>
        <v>41.431027653631283</v>
      </c>
    </row>
    <row r="16" spans="1:17" ht="15" customHeight="1" x14ac:dyDescent="0.25">
      <c r="A16" s="92" t="s">
        <v>14</v>
      </c>
      <c r="B16" s="93">
        <v>359</v>
      </c>
      <c r="C16" s="104">
        <v>7023.8</v>
      </c>
      <c r="D16" s="104">
        <v>2302.7658999999999</v>
      </c>
      <c r="E16" s="104">
        <v>13679.0818</v>
      </c>
      <c r="F16" s="93">
        <f t="shared" si="0"/>
        <v>15981.8477</v>
      </c>
      <c r="G16" s="94">
        <f t="shared" si="3"/>
        <v>19.56490250696379</v>
      </c>
      <c r="H16" s="94">
        <f t="shared" si="4"/>
        <v>44.517681615598889</v>
      </c>
    </row>
    <row r="17" spans="1:8" ht="15" customHeight="1" x14ac:dyDescent="0.25">
      <c r="A17" s="92" t="s">
        <v>15</v>
      </c>
      <c r="B17" s="93">
        <v>358</v>
      </c>
      <c r="C17" s="104">
        <v>13793.5</v>
      </c>
      <c r="D17" s="104">
        <v>6849.2</v>
      </c>
      <c r="E17" s="104">
        <v>13473.0411</v>
      </c>
      <c r="F17" s="93">
        <f t="shared" si="0"/>
        <v>20322.241099999999</v>
      </c>
      <c r="G17" s="94">
        <f t="shared" si="3"/>
        <v>38.529329608938546</v>
      </c>
      <c r="H17" s="94">
        <f t="shared" si="4"/>
        <v>56.766036592178772</v>
      </c>
    </row>
    <row r="18" spans="1:8" ht="15" customHeight="1" x14ac:dyDescent="0.25">
      <c r="A18" s="92" t="s">
        <v>253</v>
      </c>
      <c r="B18" s="93">
        <v>359</v>
      </c>
      <c r="C18" s="94">
        <v>6849.2</v>
      </c>
      <c r="D18" s="93">
        <v>2231.6569</v>
      </c>
      <c r="E18" s="93">
        <v>13552.7637</v>
      </c>
      <c r="F18" s="93">
        <f t="shared" si="0"/>
        <v>15784.420599999999</v>
      </c>
      <c r="G18" s="94">
        <f t="shared" si="3"/>
        <v>19.078551532033426</v>
      </c>
      <c r="H18" s="94">
        <f t="shared" si="4"/>
        <v>43.96774540389972</v>
      </c>
    </row>
    <row r="19" spans="1:8" ht="15" customHeight="1" x14ac:dyDescent="0.25">
      <c r="A19" s="92" t="s">
        <v>16</v>
      </c>
      <c r="B19" s="93"/>
      <c r="C19" s="94"/>
      <c r="D19" s="93"/>
      <c r="E19" s="93"/>
      <c r="F19" s="93"/>
      <c r="G19" s="94"/>
      <c r="H19" s="94"/>
    </row>
    <row r="20" spans="1:8" ht="15" x14ac:dyDescent="0.25">
      <c r="A20" s="92" t="s">
        <v>17</v>
      </c>
      <c r="B20" s="93"/>
      <c r="C20" s="94"/>
      <c r="D20" s="93"/>
      <c r="E20" s="93"/>
      <c r="F20" s="93"/>
      <c r="G20" s="94"/>
      <c r="H20" s="94"/>
    </row>
    <row r="21" spans="1:8" ht="15" x14ac:dyDescent="0.25">
      <c r="A21" s="92" t="s">
        <v>18</v>
      </c>
      <c r="B21" s="93"/>
      <c r="C21" s="94"/>
      <c r="D21" s="93"/>
      <c r="E21" s="93"/>
      <c r="F21" s="93"/>
      <c r="G21" s="94"/>
      <c r="H21" s="94"/>
    </row>
    <row r="22" spans="1:8" ht="15" x14ac:dyDescent="0.25">
      <c r="A22" s="13" t="s">
        <v>21</v>
      </c>
      <c r="B22" s="25" t="s">
        <v>106</v>
      </c>
      <c r="C22" s="27">
        <f>SUM(C10:C21)</f>
        <v>73342.599999999991</v>
      </c>
      <c r="D22" s="25">
        <f>SUM(D10:D18)</f>
        <v>24819.863899999997</v>
      </c>
      <c r="E22" s="25">
        <f>SUM(E10:E18)</f>
        <v>120648.41130000001</v>
      </c>
      <c r="F22" s="25">
        <f>SUM(F10:F21)</f>
        <v>145468.2752</v>
      </c>
      <c r="G22" s="25">
        <f>SUM(G10:G18)</f>
        <v>219.70783319959725</v>
      </c>
      <c r="H22" s="25">
        <f>SUM(H10:H18)</f>
        <v>437.86810000133067</v>
      </c>
    </row>
    <row r="23" spans="1:8" ht="24" x14ac:dyDescent="0.25">
      <c r="A23" s="13" t="s">
        <v>22</v>
      </c>
      <c r="B23" s="25">
        <f>AVERAGE(B10:B21)</f>
        <v>334.55555555555554</v>
      </c>
      <c r="C23" s="27">
        <f>AVERAGE(C10:C21)</f>
        <v>8149.177777777777</v>
      </c>
      <c r="D23" s="25">
        <f>AVERAGE(D10:D18)</f>
        <v>2757.7626555555553</v>
      </c>
      <c r="E23" s="25">
        <f>AVERAGE(E10:E18)</f>
        <v>13405.379033333335</v>
      </c>
      <c r="F23" s="24">
        <f>AVERAGE(F10:F21)</f>
        <v>16163.141688888889</v>
      </c>
      <c r="G23" s="25">
        <f>SUM(G10:G18)</f>
        <v>219.70783319959725</v>
      </c>
      <c r="H23" s="25">
        <f>AVERAGE(H10:H18)</f>
        <v>48.652011111258965</v>
      </c>
    </row>
    <row r="26" spans="1:8" x14ac:dyDescent="0.35">
      <c r="A26" s="227" t="s">
        <v>218</v>
      </c>
      <c r="B26" s="227"/>
      <c r="C26" s="227"/>
      <c r="D26" s="227"/>
      <c r="E26" s="227"/>
      <c r="F26" s="227"/>
      <c r="G26" s="227"/>
      <c r="H26" s="227"/>
    </row>
    <row r="27" spans="1:8" ht="15" x14ac:dyDescent="0.25">
      <c r="A27" s="2"/>
    </row>
    <row r="28" spans="1:8" x14ac:dyDescent="0.35">
      <c r="A28" s="124" t="s">
        <v>23</v>
      </c>
      <c r="B28" s="226" t="s">
        <v>24</v>
      </c>
      <c r="C28" s="226"/>
      <c r="D28" s="226"/>
      <c r="E28" s="226"/>
      <c r="F28" s="124" t="s">
        <v>25</v>
      </c>
      <c r="G28" s="226" t="s">
        <v>27</v>
      </c>
      <c r="H28" s="226"/>
    </row>
    <row r="29" spans="1:8" ht="15" customHeight="1" x14ac:dyDescent="0.35">
      <c r="A29" s="125">
        <v>1</v>
      </c>
      <c r="B29" s="224" t="s">
        <v>61</v>
      </c>
      <c r="C29" s="224"/>
      <c r="D29" s="224"/>
      <c r="E29" s="224"/>
      <c r="F29" s="47">
        <f>+F22</f>
        <v>145468.2752</v>
      </c>
      <c r="G29" s="219" t="s">
        <v>49</v>
      </c>
      <c r="H29" s="219"/>
    </row>
    <row r="30" spans="1:8" ht="15" customHeight="1" x14ac:dyDescent="0.35">
      <c r="A30" s="125">
        <v>2</v>
      </c>
      <c r="B30" s="224" t="s">
        <v>62</v>
      </c>
      <c r="C30" s="224"/>
      <c r="D30" s="224"/>
      <c r="E30" s="224"/>
      <c r="F30" s="47">
        <f>+C22</f>
        <v>73342.599999999991</v>
      </c>
      <c r="G30" s="219" t="s">
        <v>58</v>
      </c>
      <c r="H30" s="219"/>
    </row>
    <row r="31" spans="1:8" x14ac:dyDescent="0.35">
      <c r="A31" s="125">
        <v>3</v>
      </c>
      <c r="B31" s="224" t="s">
        <v>63</v>
      </c>
      <c r="C31" s="224"/>
      <c r="D31" s="224"/>
      <c r="E31" s="224"/>
      <c r="F31" s="43">
        <f>+F23</f>
        <v>16163.141688888889</v>
      </c>
      <c r="G31" s="219" t="s">
        <v>48</v>
      </c>
      <c r="H31" s="219"/>
    </row>
    <row r="32" spans="1:8" ht="15" customHeight="1" x14ac:dyDescent="0.25">
      <c r="A32" s="125">
        <v>4</v>
      </c>
      <c r="B32" s="224" t="s">
        <v>32</v>
      </c>
      <c r="C32" s="224"/>
      <c r="D32" s="224"/>
      <c r="E32" s="224"/>
      <c r="F32" s="43">
        <f>+C23</f>
        <v>8149.177777777777</v>
      </c>
      <c r="G32" s="219" t="s">
        <v>107</v>
      </c>
      <c r="H32" s="219"/>
    </row>
    <row r="33" spans="1:8" ht="15" customHeight="1" x14ac:dyDescent="0.35">
      <c r="A33" s="125">
        <v>5</v>
      </c>
      <c r="B33" s="224" t="s">
        <v>26</v>
      </c>
      <c r="C33" s="224"/>
      <c r="D33" s="224"/>
      <c r="E33" s="224"/>
      <c r="F33" s="43">
        <f>+B23</f>
        <v>334.55555555555554</v>
      </c>
      <c r="G33" s="219" t="s">
        <v>28</v>
      </c>
      <c r="H33" s="219"/>
    </row>
    <row r="34" spans="1:8" ht="24" customHeight="1" x14ac:dyDescent="0.35">
      <c r="A34" s="126">
        <v>6</v>
      </c>
      <c r="B34" s="218" t="s">
        <v>64</v>
      </c>
      <c r="C34" s="218"/>
      <c r="D34" s="218"/>
      <c r="E34" s="218"/>
      <c r="F34" s="28">
        <f>+F22/B23</f>
        <v>434.81052035868487</v>
      </c>
      <c r="G34" s="219" t="s">
        <v>59</v>
      </c>
      <c r="H34" s="219"/>
    </row>
    <row r="35" spans="1:8" ht="24" customHeight="1" x14ac:dyDescent="0.35">
      <c r="A35" s="125">
        <v>7</v>
      </c>
      <c r="B35" s="218" t="s">
        <v>65</v>
      </c>
      <c r="C35" s="218"/>
      <c r="D35" s="218"/>
      <c r="E35" s="218"/>
      <c r="F35" s="28">
        <f>+C22/B23</f>
        <v>219.2239787446031</v>
      </c>
      <c r="G35" s="219" t="s">
        <v>109</v>
      </c>
      <c r="H35" s="219"/>
    </row>
    <row r="36" spans="1:8" ht="24" customHeight="1" x14ac:dyDescent="0.35">
      <c r="A36" s="125">
        <v>8</v>
      </c>
      <c r="B36" s="218" t="s">
        <v>66</v>
      </c>
      <c r="C36" s="218"/>
      <c r="D36" s="218"/>
      <c r="E36" s="218"/>
      <c r="F36" s="24">
        <f>+F23/B23</f>
        <v>48.312280039853874</v>
      </c>
      <c r="G36" s="219" t="s">
        <v>60</v>
      </c>
      <c r="H36" s="219"/>
    </row>
    <row r="37" spans="1:8" ht="24" customHeight="1" x14ac:dyDescent="0.35">
      <c r="A37" s="125">
        <v>9</v>
      </c>
      <c r="B37" s="218" t="s">
        <v>67</v>
      </c>
      <c r="C37" s="218"/>
      <c r="D37" s="218"/>
      <c r="E37" s="218"/>
      <c r="F37" s="24">
        <f>+C23/B23</f>
        <v>24.358219860511458</v>
      </c>
      <c r="G37" s="219" t="s">
        <v>108</v>
      </c>
      <c r="H37" s="219"/>
    </row>
    <row r="66" ht="69.75" customHeight="1" x14ac:dyDescent="0.35"/>
  </sheetData>
  <mergeCells count="28">
    <mergeCell ref="A3:H3"/>
    <mergeCell ref="G28:H28"/>
    <mergeCell ref="G29:H29"/>
    <mergeCell ref="A7:B7"/>
    <mergeCell ref="C7:H7"/>
    <mergeCell ref="A8:A9"/>
    <mergeCell ref="A26:H26"/>
    <mergeCell ref="B28:E28"/>
    <mergeCell ref="B29:E29"/>
    <mergeCell ref="B37:E37"/>
    <mergeCell ref="A5:H5"/>
    <mergeCell ref="G35:H35"/>
    <mergeCell ref="G36:H36"/>
    <mergeCell ref="G37:H37"/>
    <mergeCell ref="G30:H30"/>
    <mergeCell ref="G31:H31"/>
    <mergeCell ref="G32:H32"/>
    <mergeCell ref="G33:H33"/>
    <mergeCell ref="G34:H34"/>
    <mergeCell ref="B30:E30"/>
    <mergeCell ref="B31:E31"/>
    <mergeCell ref="B32:E32"/>
    <mergeCell ref="B33:E33"/>
    <mergeCell ref="J5:Q5"/>
    <mergeCell ref="B34:E34"/>
    <mergeCell ref="J8:Q8"/>
    <mergeCell ref="B35:E35"/>
    <mergeCell ref="B36:E36"/>
  </mergeCells>
  <pageMargins left="0.7" right="0.7" top="0.75" bottom="0.75" header="0.3" footer="0.3"/>
  <pageSetup scale="75" orientation="landscape" r:id="rId1"/>
  <rowBreaks count="1" manualBreakCount="1">
    <brk id="40" max="16383" man="1"/>
  </rowBreaks>
  <colBreaks count="1" manualBreakCount="1">
    <brk id="9"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3"/>
  <sheetViews>
    <sheetView view="pageBreakPreview" topLeftCell="M1" zoomScale="70" zoomScaleNormal="90" zoomScaleSheetLayoutView="70" workbookViewId="0">
      <selection activeCell="W26" sqref="W26"/>
    </sheetView>
  </sheetViews>
  <sheetFormatPr baseColWidth="10" defaultColWidth="11.54296875" defaultRowHeight="14.5" x14ac:dyDescent="0.35"/>
  <cols>
    <col min="2" max="2" width="19.81640625" customWidth="1"/>
    <col min="3" max="3" width="18.7265625" customWidth="1"/>
    <col min="4" max="4" width="19.453125" customWidth="1"/>
    <col min="5" max="6" width="12.81640625" customWidth="1"/>
    <col min="7" max="7" width="12.81640625" style="179" customWidth="1"/>
    <col min="8" max="8" width="12.81640625" customWidth="1"/>
    <col min="9" max="9" width="14.7265625" customWidth="1"/>
    <col min="10" max="10" width="14.81640625" customWidth="1"/>
    <col min="11" max="11" width="13.1796875" customWidth="1"/>
    <col min="12" max="12" width="13.54296875" customWidth="1"/>
    <col min="16" max="16" width="19.81640625" customWidth="1"/>
    <col min="17" max="17" width="18.7265625" customWidth="1"/>
    <col min="18" max="18" width="19.453125" customWidth="1"/>
    <col min="19" max="22" width="12.81640625" customWidth="1"/>
    <col min="23" max="23" width="14.7265625" customWidth="1"/>
    <col min="24" max="24" width="14.81640625" customWidth="1"/>
    <col min="25" max="25" width="13.1796875" customWidth="1"/>
    <col min="26" max="26" width="13.54296875" customWidth="1"/>
  </cols>
  <sheetData>
    <row r="1" spans="1:26" x14ac:dyDescent="0.35">
      <c r="A1" s="8" t="s">
        <v>50</v>
      </c>
      <c r="B1" s="7"/>
      <c r="O1" s="8"/>
      <c r="P1" s="7"/>
    </row>
    <row r="2" spans="1:26" x14ac:dyDescent="0.3">
      <c r="A2" s="8"/>
      <c r="B2" s="7"/>
      <c r="O2" s="8"/>
      <c r="P2" s="7"/>
    </row>
    <row r="3" spans="1:26" ht="50.25" customHeight="1" x14ac:dyDescent="0.35">
      <c r="A3" s="238" t="s">
        <v>120</v>
      </c>
      <c r="B3" s="238"/>
      <c r="C3" s="238"/>
      <c r="D3" s="238"/>
      <c r="E3" s="238"/>
      <c r="F3" s="238"/>
      <c r="G3" s="238"/>
      <c r="H3" s="238"/>
      <c r="I3" s="19"/>
      <c r="J3" s="19"/>
      <c r="W3" s="19"/>
      <c r="X3" s="19"/>
    </row>
    <row r="5" spans="1:26" ht="15" x14ac:dyDescent="0.25">
      <c r="A5" s="225" t="s">
        <v>209</v>
      </c>
      <c r="B5" s="225"/>
      <c r="C5" s="225"/>
      <c r="D5" s="225"/>
      <c r="E5" s="225"/>
      <c r="F5" s="225"/>
      <c r="G5" s="225"/>
      <c r="H5" s="225"/>
      <c r="I5" s="29"/>
      <c r="J5" s="29"/>
      <c r="O5" s="225"/>
      <c r="P5" s="225"/>
      <c r="Q5" s="225"/>
      <c r="R5" s="225"/>
      <c r="S5" s="225"/>
      <c r="T5" s="225"/>
      <c r="U5" s="225"/>
      <c r="V5" s="225"/>
      <c r="W5" s="29"/>
      <c r="X5" s="29"/>
    </row>
    <row r="6" spans="1:26" ht="15" x14ac:dyDescent="0.25">
      <c r="A6" s="2"/>
      <c r="O6" s="192"/>
      <c r="P6" s="139"/>
      <c r="Q6" s="139"/>
      <c r="R6" s="139"/>
      <c r="S6" s="139"/>
      <c r="T6" s="139"/>
      <c r="U6" s="139"/>
      <c r="V6" s="139"/>
      <c r="W6" s="139"/>
      <c r="X6" s="139"/>
      <c r="Y6" s="139"/>
      <c r="Z6" s="139"/>
    </row>
    <row r="7" spans="1:26" ht="24.75" customHeight="1" x14ac:dyDescent="0.35">
      <c r="A7" s="226" t="s">
        <v>2</v>
      </c>
      <c r="B7" s="226" t="s">
        <v>51</v>
      </c>
      <c r="C7" s="226" t="s">
        <v>115</v>
      </c>
      <c r="D7" s="226"/>
      <c r="E7" s="226" t="s">
        <v>52</v>
      </c>
      <c r="F7" s="226"/>
      <c r="G7" s="226" t="s">
        <v>147</v>
      </c>
      <c r="H7" s="226"/>
      <c r="I7" s="90" t="s">
        <v>148</v>
      </c>
      <c r="J7" s="90" t="s">
        <v>9</v>
      </c>
      <c r="K7" s="226" t="s">
        <v>53</v>
      </c>
      <c r="L7" s="226"/>
      <c r="O7" s="235"/>
      <c r="P7" s="235"/>
      <c r="Q7" s="235"/>
      <c r="R7" s="235"/>
      <c r="S7" s="235"/>
      <c r="T7" s="235"/>
      <c r="U7" s="235"/>
      <c r="V7" s="235"/>
      <c r="W7" s="193"/>
      <c r="X7" s="193"/>
      <c r="Y7" s="235"/>
      <c r="Z7" s="235"/>
    </row>
    <row r="8" spans="1:26" ht="42.75" customHeight="1" x14ac:dyDescent="0.35">
      <c r="A8" s="226"/>
      <c r="B8" s="226"/>
      <c r="C8" s="124" t="s">
        <v>241</v>
      </c>
      <c r="D8" s="124" t="s">
        <v>116</v>
      </c>
      <c r="E8" s="124" t="s">
        <v>149</v>
      </c>
      <c r="F8" s="124" t="s">
        <v>117</v>
      </c>
      <c r="G8" s="180" t="s">
        <v>142</v>
      </c>
      <c r="H8" s="124" t="s">
        <v>117</v>
      </c>
      <c r="I8" s="91" t="s">
        <v>36</v>
      </c>
      <c r="J8" s="91" t="s">
        <v>37</v>
      </c>
      <c r="K8" s="124" t="s">
        <v>118</v>
      </c>
      <c r="L8" s="124" t="s">
        <v>119</v>
      </c>
      <c r="O8" s="235"/>
      <c r="P8" s="235"/>
      <c r="Q8" s="141"/>
      <c r="R8" s="141"/>
      <c r="S8" s="141"/>
      <c r="T8" s="141"/>
      <c r="U8" s="141"/>
      <c r="V8" s="141"/>
      <c r="W8" s="194"/>
      <c r="X8" s="194"/>
      <c r="Y8" s="141"/>
      <c r="Z8" s="141"/>
    </row>
    <row r="9" spans="1:26" ht="15" customHeight="1" x14ac:dyDescent="0.25">
      <c r="A9" s="181" t="s">
        <v>19</v>
      </c>
      <c r="B9" s="175">
        <v>336</v>
      </c>
      <c r="C9" s="175">
        <v>1411.3888888888889</v>
      </c>
      <c r="D9" s="182">
        <v>7379.5688888888881</v>
      </c>
      <c r="E9" s="183">
        <v>103.88888888888889</v>
      </c>
      <c r="F9" s="182">
        <v>269.16444444444437</v>
      </c>
      <c r="G9" s="184">
        <f>C9+E9</f>
        <v>1515.2777777777778</v>
      </c>
      <c r="H9" s="184">
        <f>D9+F9</f>
        <v>7648.7333333333327</v>
      </c>
      <c r="I9" s="182">
        <f t="shared" ref="I9:I17" si="0">E9/B9</f>
        <v>0.30919312169312169</v>
      </c>
      <c r="J9" s="182">
        <f t="shared" ref="J9:J17" si="1">+F9/B9</f>
        <v>0.80108465608465584</v>
      </c>
      <c r="K9" s="185">
        <v>36.444444444444443</v>
      </c>
      <c r="L9" s="182">
        <v>19585.608888888881</v>
      </c>
      <c r="O9" s="144"/>
      <c r="P9" s="195"/>
      <c r="Q9" s="195"/>
      <c r="R9" s="167"/>
      <c r="S9" s="196"/>
      <c r="T9" s="167"/>
      <c r="U9" s="197"/>
      <c r="V9" s="167"/>
      <c r="W9" s="167"/>
      <c r="X9" s="167"/>
      <c r="Y9" s="166"/>
      <c r="Z9" s="167"/>
    </row>
    <row r="10" spans="1:26" ht="15" x14ac:dyDescent="0.25">
      <c r="A10" s="181" t="s">
        <v>20</v>
      </c>
      <c r="B10" s="175">
        <v>329</v>
      </c>
      <c r="C10" s="175">
        <v>1411.3888888888889</v>
      </c>
      <c r="D10" s="182">
        <v>7379.5688888888881</v>
      </c>
      <c r="E10" s="183">
        <v>103.88888888888889</v>
      </c>
      <c r="F10" s="182">
        <v>269.16444444444437</v>
      </c>
      <c r="G10" s="186">
        <f t="shared" ref="G10:G17" si="2">C10+E10</f>
        <v>1515.2777777777778</v>
      </c>
      <c r="H10" s="184">
        <f t="shared" ref="H10:H17" si="3">D10+F10</f>
        <v>7648.7333333333327</v>
      </c>
      <c r="I10" s="182">
        <f t="shared" si="0"/>
        <v>0.31577169875042216</v>
      </c>
      <c r="J10" s="182">
        <f t="shared" si="1"/>
        <v>0.81812901046943576</v>
      </c>
      <c r="K10" s="185">
        <v>36.444444444444443</v>
      </c>
      <c r="L10" s="182">
        <v>19585.608888888881</v>
      </c>
      <c r="O10" s="144"/>
      <c r="P10" s="195"/>
      <c r="Q10" s="195"/>
      <c r="R10" s="167"/>
      <c r="S10" s="196"/>
      <c r="T10" s="167"/>
      <c r="U10" s="197"/>
      <c r="V10" s="167"/>
      <c r="W10" s="167"/>
      <c r="X10" s="167"/>
      <c r="Y10" s="166"/>
      <c r="Z10" s="167"/>
    </row>
    <row r="11" spans="1:26" ht="15" x14ac:dyDescent="0.25">
      <c r="A11" s="181" t="s">
        <v>10</v>
      </c>
      <c r="B11" s="175">
        <v>329</v>
      </c>
      <c r="C11" s="175">
        <v>1411.3888888888889</v>
      </c>
      <c r="D11" s="182">
        <v>7379.5688888888881</v>
      </c>
      <c r="E11" s="183">
        <v>103.88888888888889</v>
      </c>
      <c r="F11" s="182">
        <v>269.16444444444437</v>
      </c>
      <c r="G11" s="186">
        <f t="shared" si="2"/>
        <v>1515.2777777777778</v>
      </c>
      <c r="H11" s="184">
        <f t="shared" si="3"/>
        <v>7648.7333333333327</v>
      </c>
      <c r="I11" s="182">
        <f t="shared" si="0"/>
        <v>0.31577169875042216</v>
      </c>
      <c r="J11" s="182">
        <f t="shared" si="1"/>
        <v>0.81812901046943576</v>
      </c>
      <c r="K11" s="185">
        <v>36.444444444444443</v>
      </c>
      <c r="L11" s="182">
        <v>19585.608888888881</v>
      </c>
      <c r="O11" s="144"/>
      <c r="P11" s="195"/>
      <c r="Q11" s="195"/>
      <c r="R11" s="167"/>
      <c r="S11" s="196"/>
      <c r="T11" s="167"/>
      <c r="U11" s="197"/>
      <c r="V11" s="167"/>
      <c r="W11" s="167"/>
      <c r="X11" s="167"/>
      <c r="Y11" s="166"/>
      <c r="Z11" s="167"/>
    </row>
    <row r="12" spans="1:26" ht="15" x14ac:dyDescent="0.25">
      <c r="A12" s="181" t="s">
        <v>11</v>
      </c>
      <c r="B12" s="175">
        <v>259</v>
      </c>
      <c r="C12" s="175">
        <v>1411.3888888888889</v>
      </c>
      <c r="D12" s="182">
        <v>7379.5688888888881</v>
      </c>
      <c r="E12" s="183">
        <v>103.88888888888889</v>
      </c>
      <c r="F12" s="182">
        <v>269.16444444444437</v>
      </c>
      <c r="G12" s="186">
        <f t="shared" si="2"/>
        <v>1515.2777777777778</v>
      </c>
      <c r="H12" s="184">
        <f t="shared" si="3"/>
        <v>7648.7333333333327</v>
      </c>
      <c r="I12" s="182">
        <f t="shared" si="0"/>
        <v>0.40111540111540112</v>
      </c>
      <c r="J12" s="182">
        <f t="shared" si="1"/>
        <v>1.0392449592449589</v>
      </c>
      <c r="K12" s="185">
        <v>36.444444444444443</v>
      </c>
      <c r="L12" s="182">
        <v>19585.608888888881</v>
      </c>
      <c r="O12" s="144"/>
      <c r="P12" s="195"/>
      <c r="Q12" s="195"/>
      <c r="R12" s="167"/>
      <c r="S12" s="196"/>
      <c r="T12" s="167"/>
      <c r="U12" s="197"/>
      <c r="V12" s="167"/>
      <c r="W12" s="167"/>
      <c r="X12" s="167"/>
      <c r="Y12" s="166"/>
      <c r="Z12" s="167"/>
    </row>
    <row r="13" spans="1:26" ht="15" x14ac:dyDescent="0.25">
      <c r="A13" s="181" t="s">
        <v>12</v>
      </c>
      <c r="B13" s="175">
        <v>324</v>
      </c>
      <c r="C13" s="175">
        <v>1411.3888888888889</v>
      </c>
      <c r="D13" s="182">
        <v>7379.5688888888881</v>
      </c>
      <c r="E13" s="183">
        <v>103.88888888888889</v>
      </c>
      <c r="F13" s="182">
        <v>269.16444444444437</v>
      </c>
      <c r="G13" s="186">
        <f t="shared" si="2"/>
        <v>1515.2777777777778</v>
      </c>
      <c r="H13" s="184">
        <f t="shared" si="3"/>
        <v>7648.7333333333327</v>
      </c>
      <c r="I13" s="182">
        <f t="shared" si="0"/>
        <v>0.32064471879286693</v>
      </c>
      <c r="J13" s="182">
        <f t="shared" si="1"/>
        <v>0.83075445816186533</v>
      </c>
      <c r="K13" s="185">
        <v>36.444444444444443</v>
      </c>
      <c r="L13" s="182">
        <v>19585.608888888881</v>
      </c>
      <c r="O13" s="144"/>
      <c r="P13" s="195"/>
      <c r="Q13" s="195"/>
      <c r="R13" s="167"/>
      <c r="S13" s="196"/>
      <c r="T13" s="167"/>
      <c r="U13" s="197"/>
      <c r="V13" s="167"/>
      <c r="W13" s="167"/>
      <c r="X13" s="167"/>
      <c r="Y13" s="166"/>
      <c r="Z13" s="167"/>
    </row>
    <row r="14" spans="1:26" ht="15" x14ac:dyDescent="0.25">
      <c r="A14" s="181" t="s">
        <v>13</v>
      </c>
      <c r="B14" s="175">
        <v>358</v>
      </c>
      <c r="C14" s="175">
        <v>1411.3888888888889</v>
      </c>
      <c r="D14" s="182">
        <v>7379.5688888888881</v>
      </c>
      <c r="E14" s="183">
        <v>103.88888888888889</v>
      </c>
      <c r="F14" s="182">
        <v>269.16444444444437</v>
      </c>
      <c r="G14" s="186">
        <f t="shared" si="2"/>
        <v>1515.2777777777778</v>
      </c>
      <c r="H14" s="184">
        <f t="shared" si="3"/>
        <v>7648.7333333333327</v>
      </c>
      <c r="I14" s="182">
        <f t="shared" si="0"/>
        <v>0.29019242706393544</v>
      </c>
      <c r="J14" s="182">
        <f t="shared" si="1"/>
        <v>0.75185599006828041</v>
      </c>
      <c r="K14" s="185">
        <v>36.444444444444443</v>
      </c>
      <c r="L14" s="182">
        <v>19585.608888888881</v>
      </c>
      <c r="O14" s="144"/>
      <c r="P14" s="195"/>
      <c r="Q14" s="195"/>
      <c r="R14" s="167"/>
      <c r="S14" s="196"/>
      <c r="T14" s="167"/>
      <c r="U14" s="197"/>
      <c r="V14" s="167"/>
      <c r="W14" s="167"/>
      <c r="X14" s="167"/>
      <c r="Y14" s="166"/>
      <c r="Z14" s="167"/>
    </row>
    <row r="15" spans="1:26" ht="15" x14ac:dyDescent="0.25">
      <c r="A15" s="181" t="s">
        <v>14</v>
      </c>
      <c r="B15" s="175">
        <v>359</v>
      </c>
      <c r="C15" s="175">
        <v>1411.3888888888889</v>
      </c>
      <c r="D15" s="182">
        <v>7379.5688888888881</v>
      </c>
      <c r="E15" s="183">
        <v>103.88888888888889</v>
      </c>
      <c r="F15" s="182">
        <v>269.16444444444437</v>
      </c>
      <c r="G15" s="186">
        <f t="shared" si="2"/>
        <v>1515.2777777777778</v>
      </c>
      <c r="H15" s="184">
        <f t="shared" si="3"/>
        <v>7648.7333333333327</v>
      </c>
      <c r="I15" s="182">
        <f t="shared" si="0"/>
        <v>0.28938409161250384</v>
      </c>
      <c r="J15" s="182">
        <f t="shared" si="1"/>
        <v>0.74976168368926011</v>
      </c>
      <c r="K15" s="185">
        <v>36.444444444444443</v>
      </c>
      <c r="L15" s="182">
        <v>19585.608888888881</v>
      </c>
      <c r="O15" s="144"/>
      <c r="P15" s="195"/>
      <c r="Q15" s="195"/>
      <c r="R15" s="167"/>
      <c r="S15" s="196"/>
      <c r="T15" s="167"/>
      <c r="U15" s="197"/>
      <c r="V15" s="167"/>
      <c r="W15" s="167"/>
      <c r="X15" s="167"/>
      <c r="Y15" s="166"/>
      <c r="Z15" s="167"/>
    </row>
    <row r="16" spans="1:26" ht="15" x14ac:dyDescent="0.25">
      <c r="A16" s="181" t="s">
        <v>15</v>
      </c>
      <c r="B16" s="175">
        <v>358</v>
      </c>
      <c r="C16" s="175">
        <v>1411.3888888888889</v>
      </c>
      <c r="D16" s="182">
        <v>7379.5688888888881</v>
      </c>
      <c r="E16" s="183">
        <v>103.88888888888889</v>
      </c>
      <c r="F16" s="182">
        <v>269.16444444444437</v>
      </c>
      <c r="G16" s="186">
        <f t="shared" si="2"/>
        <v>1515.2777777777778</v>
      </c>
      <c r="H16" s="184">
        <f t="shared" si="3"/>
        <v>7648.7333333333327</v>
      </c>
      <c r="I16" s="182">
        <f t="shared" si="0"/>
        <v>0.29019242706393544</v>
      </c>
      <c r="J16" s="182">
        <f t="shared" si="1"/>
        <v>0.75185599006828041</v>
      </c>
      <c r="K16" s="185">
        <v>36.444444444444443</v>
      </c>
      <c r="L16" s="182">
        <v>19585.608888888881</v>
      </c>
      <c r="O16" s="144"/>
      <c r="P16" s="195"/>
      <c r="Q16" s="195"/>
      <c r="R16" s="167"/>
      <c r="S16" s="196"/>
      <c r="T16" s="167"/>
      <c r="U16" s="197"/>
      <c r="V16" s="167"/>
      <c r="W16" s="167"/>
      <c r="X16" s="167"/>
      <c r="Y16" s="166"/>
      <c r="Z16" s="167"/>
    </row>
    <row r="17" spans="1:26" ht="15" x14ac:dyDescent="0.25">
      <c r="A17" s="181" t="s">
        <v>253</v>
      </c>
      <c r="B17" s="175">
        <v>359</v>
      </c>
      <c r="C17" s="175">
        <v>1411.3888888888889</v>
      </c>
      <c r="D17" s="182">
        <v>7379.5688888888881</v>
      </c>
      <c r="E17" s="183">
        <v>103.88888888888889</v>
      </c>
      <c r="F17" s="182">
        <v>269.16444444444437</v>
      </c>
      <c r="G17" s="186">
        <f t="shared" si="2"/>
        <v>1515.2777777777778</v>
      </c>
      <c r="H17" s="184">
        <f t="shared" si="3"/>
        <v>7648.7333333333327</v>
      </c>
      <c r="I17" s="182">
        <f t="shared" si="0"/>
        <v>0.28938409161250384</v>
      </c>
      <c r="J17" s="182">
        <f t="shared" si="1"/>
        <v>0.74976168368926011</v>
      </c>
      <c r="K17" s="185">
        <v>36.444444444444443</v>
      </c>
      <c r="L17" s="182">
        <v>19585.608888888881</v>
      </c>
      <c r="O17" s="144"/>
      <c r="P17" s="195"/>
      <c r="Q17" s="195"/>
      <c r="R17" s="167"/>
      <c r="S17" s="196"/>
      <c r="T17" s="167"/>
      <c r="U17" s="197"/>
      <c r="V17" s="167"/>
      <c r="W17" s="167"/>
      <c r="X17" s="167"/>
      <c r="Y17" s="166"/>
      <c r="Z17" s="167"/>
    </row>
    <row r="18" spans="1:26" ht="15" x14ac:dyDescent="0.25">
      <c r="A18" s="181" t="s">
        <v>16</v>
      </c>
      <c r="B18" s="175"/>
      <c r="C18" s="175"/>
      <c r="D18" s="182"/>
      <c r="E18" s="187"/>
      <c r="F18" s="182"/>
      <c r="G18" s="188"/>
      <c r="H18" s="182"/>
      <c r="I18" s="182"/>
      <c r="J18" s="182"/>
      <c r="K18" s="185"/>
      <c r="L18" s="182"/>
      <c r="O18" s="144"/>
      <c r="P18" s="195"/>
      <c r="Q18" s="195"/>
      <c r="R18" s="167"/>
      <c r="S18" s="196"/>
      <c r="T18" s="167"/>
      <c r="U18" s="197"/>
      <c r="V18" s="167"/>
      <c r="W18" s="167"/>
      <c r="X18" s="167"/>
      <c r="Y18" s="166"/>
      <c r="Z18" s="167"/>
    </row>
    <row r="19" spans="1:26" ht="15" x14ac:dyDescent="0.25">
      <c r="A19" s="181" t="s">
        <v>17</v>
      </c>
      <c r="B19" s="175"/>
      <c r="C19" s="175"/>
      <c r="D19" s="182"/>
      <c r="E19" s="187"/>
      <c r="F19" s="182"/>
      <c r="G19" s="188"/>
      <c r="H19" s="182"/>
      <c r="I19" s="182"/>
      <c r="J19" s="182"/>
      <c r="K19" s="185"/>
      <c r="L19" s="182"/>
      <c r="O19" s="144"/>
      <c r="P19" s="195"/>
      <c r="Q19" s="195"/>
      <c r="R19" s="167"/>
      <c r="S19" s="196"/>
      <c r="T19" s="167"/>
      <c r="U19" s="197"/>
      <c r="V19" s="167"/>
      <c r="W19" s="167"/>
      <c r="X19" s="167"/>
      <c r="Y19" s="166"/>
      <c r="Z19" s="167"/>
    </row>
    <row r="20" spans="1:26" ht="15" x14ac:dyDescent="0.25">
      <c r="A20" s="181" t="s">
        <v>18</v>
      </c>
      <c r="B20" s="175"/>
      <c r="C20" s="175"/>
      <c r="D20" s="182"/>
      <c r="E20" s="187"/>
      <c r="F20" s="182"/>
      <c r="G20" s="188"/>
      <c r="H20" s="182"/>
      <c r="I20" s="182"/>
      <c r="J20" s="182"/>
      <c r="K20" s="185"/>
      <c r="L20" s="182"/>
      <c r="O20" s="144"/>
      <c r="P20" s="195"/>
      <c r="Q20" s="195"/>
      <c r="R20" s="167"/>
      <c r="S20" s="196"/>
      <c r="T20" s="167"/>
      <c r="U20" s="197"/>
      <c r="V20" s="167"/>
      <c r="W20" s="167"/>
      <c r="X20" s="167"/>
      <c r="Y20" s="166"/>
      <c r="Z20" s="167"/>
    </row>
    <row r="21" spans="1:26" ht="15" x14ac:dyDescent="0.25">
      <c r="A21" s="176" t="s">
        <v>21</v>
      </c>
      <c r="B21" s="177" t="s">
        <v>106</v>
      </c>
      <c r="C21" s="178">
        <f t="shared" ref="C21:H21" si="4">SUM(C9:C20)</f>
        <v>12702.5</v>
      </c>
      <c r="D21" s="178">
        <f t="shared" si="4"/>
        <v>66416.12</v>
      </c>
      <c r="E21" s="178">
        <f>SUM(E9:E20)</f>
        <v>935.00000000000011</v>
      </c>
      <c r="F21" s="178">
        <f>SUM(F9:F20)</f>
        <v>2422.4799999999996</v>
      </c>
      <c r="G21" s="189">
        <f>SUM(G9:G20)</f>
        <v>13637.499999999998</v>
      </c>
      <c r="H21" s="178">
        <f t="shared" si="4"/>
        <v>68838.599999999991</v>
      </c>
      <c r="I21" s="190" t="s">
        <v>184</v>
      </c>
      <c r="J21" s="190" t="s">
        <v>184</v>
      </c>
      <c r="K21" s="177">
        <f>SUM(K9:K20)</f>
        <v>328.00000000000006</v>
      </c>
      <c r="L21" s="178">
        <f>SUM(L9:L20)</f>
        <v>176270.47999999992</v>
      </c>
      <c r="O21" s="149"/>
      <c r="P21" s="150"/>
      <c r="Q21" s="198"/>
      <c r="R21" s="198"/>
      <c r="S21" s="198"/>
      <c r="T21" s="198"/>
      <c r="U21" s="198"/>
      <c r="V21" s="198"/>
      <c r="W21" s="199" t="s">
        <v>184</v>
      </c>
      <c r="X21" s="199" t="s">
        <v>184</v>
      </c>
      <c r="Y21" s="150"/>
      <c r="Z21" s="198"/>
    </row>
    <row r="22" spans="1:26" ht="24" x14ac:dyDescent="0.25">
      <c r="A22" s="176" t="s">
        <v>22</v>
      </c>
      <c r="B22" s="177">
        <f t="shared" ref="B22:H22" si="5">AVERAGE(B9:B20)</f>
        <v>334.55555555555554</v>
      </c>
      <c r="C22" s="177">
        <f t="shared" si="5"/>
        <v>1411.3888888888889</v>
      </c>
      <c r="D22" s="177">
        <f t="shared" si="5"/>
        <v>7379.5688888888881</v>
      </c>
      <c r="E22" s="177">
        <f>AVERAGE(E9:E20)</f>
        <v>103.8888888888889</v>
      </c>
      <c r="F22" s="177">
        <f>AVERAGE(F9:F20)</f>
        <v>269.16444444444437</v>
      </c>
      <c r="G22" s="189">
        <f>AVERAGE(G9:G20)</f>
        <v>1515.2777777777776</v>
      </c>
      <c r="H22" s="177">
        <f t="shared" si="5"/>
        <v>7648.7333333333327</v>
      </c>
      <c r="I22" s="191" t="s">
        <v>184</v>
      </c>
      <c r="J22" s="191" t="s">
        <v>184</v>
      </c>
      <c r="K22" s="177">
        <f>AVERAGE(K9:K20)</f>
        <v>36.44444444444445</v>
      </c>
      <c r="L22" s="177">
        <f>AVERAGE(L9:L20)</f>
        <v>19585.608888888881</v>
      </c>
      <c r="O22" s="149"/>
      <c r="P22" s="150"/>
      <c r="Q22" s="150"/>
      <c r="R22" s="150"/>
      <c r="S22" s="150"/>
      <c r="T22" s="150"/>
      <c r="U22" s="150"/>
      <c r="V22" s="150"/>
      <c r="W22" s="200" t="s">
        <v>184</v>
      </c>
      <c r="X22" s="200" t="s">
        <v>184</v>
      </c>
      <c r="Y22" s="150"/>
      <c r="Z22" s="150"/>
    </row>
    <row r="23" spans="1:26" ht="15" x14ac:dyDescent="0.25">
      <c r="E23" s="18"/>
      <c r="F23" s="18"/>
      <c r="S23" s="18"/>
      <c r="T23" s="18"/>
    </row>
    <row r="25" spans="1:26" x14ac:dyDescent="0.35">
      <c r="A25" s="225" t="s">
        <v>210</v>
      </c>
      <c r="B25" s="227"/>
      <c r="C25" s="227"/>
      <c r="D25" s="227"/>
      <c r="E25" s="227"/>
      <c r="F25" s="227"/>
      <c r="G25" s="227"/>
      <c r="O25" s="236"/>
      <c r="P25" s="237"/>
      <c r="Q25" s="237"/>
      <c r="R25" s="237"/>
      <c r="S25" s="237"/>
      <c r="T25" s="237"/>
      <c r="U25" s="237"/>
    </row>
    <row r="26" spans="1:26" ht="15" x14ac:dyDescent="0.25">
      <c r="O26" s="139"/>
      <c r="P26" s="139"/>
      <c r="Q26" s="139"/>
      <c r="R26" s="139"/>
      <c r="S26" s="139"/>
      <c r="T26" s="139"/>
      <c r="U26" s="139"/>
    </row>
    <row r="27" spans="1:26" ht="15.75" customHeight="1" x14ac:dyDescent="0.35">
      <c r="A27" s="26" t="s">
        <v>23</v>
      </c>
      <c r="B27" s="226" t="s">
        <v>24</v>
      </c>
      <c r="C27" s="226"/>
      <c r="D27" s="226"/>
      <c r="E27" s="30" t="s">
        <v>25</v>
      </c>
      <c r="F27" s="226" t="s">
        <v>27</v>
      </c>
      <c r="G27" s="226"/>
      <c r="O27" s="141"/>
      <c r="P27" s="235"/>
      <c r="Q27" s="235"/>
      <c r="R27" s="235"/>
      <c r="S27" s="141"/>
      <c r="T27" s="235"/>
      <c r="U27" s="235"/>
    </row>
    <row r="28" spans="1:26" ht="15" x14ac:dyDescent="0.25">
      <c r="A28" s="3">
        <v>1</v>
      </c>
      <c r="B28" s="224" t="s">
        <v>55</v>
      </c>
      <c r="C28" s="224"/>
      <c r="D28" s="224"/>
      <c r="E28" s="48">
        <f>G21</f>
        <v>13637.499999999998</v>
      </c>
      <c r="F28" s="219" t="s">
        <v>56</v>
      </c>
      <c r="G28" s="219"/>
      <c r="O28" s="156"/>
      <c r="P28" s="234"/>
      <c r="Q28" s="234"/>
      <c r="R28" s="234"/>
      <c r="S28" s="157"/>
      <c r="T28" s="233"/>
      <c r="U28" s="233"/>
    </row>
    <row r="29" spans="1:26" ht="15" x14ac:dyDescent="0.25">
      <c r="A29" s="3">
        <v>2</v>
      </c>
      <c r="B29" s="224" t="s">
        <v>54</v>
      </c>
      <c r="C29" s="224"/>
      <c r="D29" s="224"/>
      <c r="E29" s="48">
        <f>H21</f>
        <v>68838.599999999991</v>
      </c>
      <c r="F29" s="219" t="s">
        <v>58</v>
      </c>
      <c r="G29" s="219"/>
      <c r="O29" s="156"/>
      <c r="P29" s="234"/>
      <c r="Q29" s="234"/>
      <c r="R29" s="234"/>
      <c r="S29" s="157"/>
      <c r="T29" s="233"/>
      <c r="U29" s="233"/>
    </row>
    <row r="30" spans="1:26" x14ac:dyDescent="0.35">
      <c r="A30" s="3">
        <v>3</v>
      </c>
      <c r="B30" s="224" t="s">
        <v>124</v>
      </c>
      <c r="C30" s="224"/>
      <c r="D30" s="224"/>
      <c r="E30" s="49">
        <f>K21</f>
        <v>328.00000000000006</v>
      </c>
      <c r="F30" s="219" t="s">
        <v>57</v>
      </c>
      <c r="G30" s="219"/>
      <c r="O30" s="156"/>
      <c r="P30" s="234"/>
      <c r="Q30" s="234"/>
      <c r="R30" s="234"/>
      <c r="S30" s="201"/>
      <c r="T30" s="233"/>
      <c r="U30" s="233"/>
    </row>
    <row r="31" spans="1:26" x14ac:dyDescent="0.35">
      <c r="A31" s="3">
        <v>4</v>
      </c>
      <c r="B31" s="224" t="s">
        <v>125</v>
      </c>
      <c r="C31" s="224"/>
      <c r="D31" s="224"/>
      <c r="E31" s="48">
        <f>L21</f>
        <v>176270.47999999992</v>
      </c>
      <c r="F31" s="219" t="s">
        <v>58</v>
      </c>
      <c r="G31" s="219"/>
      <c r="O31" s="156"/>
      <c r="P31" s="234"/>
      <c r="Q31" s="234"/>
      <c r="R31" s="234"/>
      <c r="S31" s="157"/>
      <c r="T31" s="233"/>
      <c r="U31" s="233"/>
    </row>
    <row r="32" spans="1:26" x14ac:dyDescent="0.35">
      <c r="A32" s="4">
        <v>5</v>
      </c>
      <c r="B32" s="220" t="s">
        <v>26</v>
      </c>
      <c r="C32" s="220"/>
      <c r="D32" s="220"/>
      <c r="E32" s="50">
        <f>B22</f>
        <v>334.55555555555554</v>
      </c>
      <c r="F32" s="219" t="s">
        <v>28</v>
      </c>
      <c r="G32" s="219"/>
      <c r="O32" s="156"/>
      <c r="P32" s="234"/>
      <c r="Q32" s="234"/>
      <c r="R32" s="234"/>
      <c r="S32" s="201"/>
      <c r="T32" s="233"/>
      <c r="U32" s="233"/>
    </row>
    <row r="33" spans="1:21" x14ac:dyDescent="0.35">
      <c r="A33" s="23">
        <v>6</v>
      </c>
      <c r="B33" s="221" t="s">
        <v>143</v>
      </c>
      <c r="C33" s="221"/>
      <c r="D33" s="221"/>
      <c r="E33" s="43">
        <f>G21/B22</f>
        <v>40.763035536366651</v>
      </c>
      <c r="F33" s="219" t="s">
        <v>123</v>
      </c>
      <c r="G33" s="219"/>
      <c r="O33" s="156"/>
      <c r="P33" s="232"/>
      <c r="Q33" s="232"/>
      <c r="R33" s="232"/>
      <c r="S33" s="157"/>
      <c r="T33" s="233"/>
      <c r="U33" s="233"/>
    </row>
    <row r="34" spans="1:21" ht="21" customHeight="1" x14ac:dyDescent="0.35">
      <c r="A34" s="5">
        <v>7</v>
      </c>
      <c r="B34" s="223" t="s">
        <v>144</v>
      </c>
      <c r="C34" s="223"/>
      <c r="D34" s="223"/>
      <c r="E34" s="51">
        <f>K21/B22</f>
        <v>0.98040518100298923</v>
      </c>
      <c r="F34" s="219" t="s">
        <v>122</v>
      </c>
      <c r="G34" s="219"/>
      <c r="O34" s="156"/>
      <c r="P34" s="232"/>
      <c r="Q34" s="232"/>
      <c r="R34" s="232"/>
      <c r="S34" s="157"/>
      <c r="T34" s="233"/>
      <c r="U34" s="233"/>
    </row>
    <row r="35" spans="1:21" ht="21" customHeight="1" x14ac:dyDescent="0.35">
      <c r="A35" s="3">
        <v>8</v>
      </c>
      <c r="B35" s="223" t="s">
        <v>145</v>
      </c>
      <c r="C35" s="223"/>
      <c r="D35" s="223"/>
      <c r="E35" s="48">
        <f>(H22)/B22</f>
        <v>22.862371305214214</v>
      </c>
      <c r="F35" s="219" t="s">
        <v>114</v>
      </c>
      <c r="G35" s="219"/>
      <c r="O35" s="156"/>
      <c r="P35" s="232"/>
      <c r="Q35" s="232"/>
      <c r="R35" s="232"/>
      <c r="S35" s="157"/>
      <c r="T35" s="233"/>
      <c r="U35" s="233"/>
    </row>
    <row r="36" spans="1:21" ht="23.25" customHeight="1" x14ac:dyDescent="0.35">
      <c r="A36" s="3">
        <v>9</v>
      </c>
      <c r="B36" s="218" t="s">
        <v>146</v>
      </c>
      <c r="C36" s="218"/>
      <c r="D36" s="218"/>
      <c r="E36" s="48">
        <f>L22/B22</f>
        <v>58.542172035868461</v>
      </c>
      <c r="F36" s="219" t="s">
        <v>121</v>
      </c>
      <c r="G36" s="219"/>
      <c r="O36" s="156"/>
      <c r="P36" s="232"/>
      <c r="Q36" s="232"/>
      <c r="R36" s="232"/>
      <c r="S36" s="157"/>
      <c r="T36" s="233"/>
      <c r="U36" s="233"/>
    </row>
    <row r="38" spans="1:21" x14ac:dyDescent="0.35">
      <c r="E38" s="18"/>
      <c r="S38" s="18"/>
    </row>
    <row r="58" ht="5.25" customHeight="1" x14ac:dyDescent="0.35"/>
    <row r="60" ht="27" customHeight="1" x14ac:dyDescent="0.35"/>
    <row r="65" spans="1:16" ht="30" customHeight="1" x14ac:dyDescent="0.35"/>
    <row r="66" spans="1:16" ht="29.25" customHeight="1" x14ac:dyDescent="0.35"/>
    <row r="71" spans="1:16" x14ac:dyDescent="0.35">
      <c r="A71" s="6"/>
      <c r="O71" s="6"/>
    </row>
    <row r="72" spans="1:16" x14ac:dyDescent="0.35">
      <c r="A72" s="7"/>
      <c r="B72" s="7"/>
      <c r="O72" s="7"/>
      <c r="P72" s="7"/>
    </row>
    <row r="73" spans="1:16" x14ac:dyDescent="0.35">
      <c r="A73" s="7"/>
      <c r="B73" s="7"/>
      <c r="O73" s="7"/>
      <c r="P73" s="7"/>
    </row>
  </sheetData>
  <mergeCells count="57">
    <mergeCell ref="F32:G32"/>
    <mergeCell ref="F33:G33"/>
    <mergeCell ref="F34:G34"/>
    <mergeCell ref="G7:H7"/>
    <mergeCell ref="A3:H3"/>
    <mergeCell ref="A5:H5"/>
    <mergeCell ref="B32:D32"/>
    <mergeCell ref="B33:D33"/>
    <mergeCell ref="K7:L7"/>
    <mergeCell ref="B7:B8"/>
    <mergeCell ref="A7:A8"/>
    <mergeCell ref="C7:D7"/>
    <mergeCell ref="E7:F7"/>
    <mergeCell ref="F35:G35"/>
    <mergeCell ref="F36:G36"/>
    <mergeCell ref="A25:G25"/>
    <mergeCell ref="B35:D35"/>
    <mergeCell ref="B36:D36"/>
    <mergeCell ref="B27:D27"/>
    <mergeCell ref="B28:D28"/>
    <mergeCell ref="B29:D29"/>
    <mergeCell ref="B30:D30"/>
    <mergeCell ref="B31:D31"/>
    <mergeCell ref="B34:D34"/>
    <mergeCell ref="F27:G27"/>
    <mergeCell ref="F28:G28"/>
    <mergeCell ref="F29:G29"/>
    <mergeCell ref="F30:G30"/>
    <mergeCell ref="F31:G31"/>
    <mergeCell ref="O5:V5"/>
    <mergeCell ref="O7:O8"/>
    <mergeCell ref="P7:P8"/>
    <mergeCell ref="Q7:R7"/>
    <mergeCell ref="S7:T7"/>
    <mergeCell ref="U7:V7"/>
    <mergeCell ref="Y7:Z7"/>
    <mergeCell ref="O25:U25"/>
    <mergeCell ref="P27:R27"/>
    <mergeCell ref="T27:U27"/>
    <mergeCell ref="P28:R28"/>
    <mergeCell ref="T28:U28"/>
    <mergeCell ref="P29:R29"/>
    <mergeCell ref="T29:U29"/>
    <mergeCell ref="P30:R30"/>
    <mergeCell ref="T30:U30"/>
    <mergeCell ref="P31:R31"/>
    <mergeCell ref="T31:U31"/>
    <mergeCell ref="P35:R35"/>
    <mergeCell ref="T35:U35"/>
    <mergeCell ref="P36:R36"/>
    <mergeCell ref="T36:U36"/>
    <mergeCell ref="P32:R32"/>
    <mergeCell ref="T32:U32"/>
    <mergeCell ref="P33:R33"/>
    <mergeCell ref="T33:U33"/>
    <mergeCell ref="P34:R34"/>
    <mergeCell ref="T34:U34"/>
  </mergeCells>
  <pageMargins left="0.7" right="0.7" top="0.75" bottom="0.75" header="0.3" footer="0.3"/>
  <pageSetup scale="60" orientation="landscape" horizontalDpi="300" verticalDpi="300" r:id="rId1"/>
  <rowBreaks count="1" manualBreakCount="1">
    <brk id="37" max="16383" man="1"/>
  </rowBreaks>
  <colBreaks count="1" manualBreakCount="1">
    <brk id="12" max="60"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36"/>
  <sheetViews>
    <sheetView view="pageBreakPreview" topLeftCell="P1" zoomScale="96" zoomScaleNormal="40" zoomScaleSheetLayoutView="96" workbookViewId="0">
      <selection activeCell="V32" sqref="V32"/>
    </sheetView>
  </sheetViews>
  <sheetFormatPr baseColWidth="10" defaultColWidth="11.54296875" defaultRowHeight="14.5" x14ac:dyDescent="0.35"/>
  <cols>
    <col min="2" max="13" width="10.1796875" customWidth="1"/>
    <col min="14" max="15" width="8.54296875" customWidth="1"/>
    <col min="16" max="16" width="11.453125" customWidth="1"/>
    <col min="17" max="22" width="10.1796875" customWidth="1"/>
    <col min="23" max="23" width="33.453125" customWidth="1"/>
    <col min="24" max="29" width="10.1796875" customWidth="1"/>
    <col min="30" max="31" width="8.54296875" customWidth="1"/>
  </cols>
  <sheetData>
    <row r="1" spans="1:17" x14ac:dyDescent="0.35">
      <c r="A1" s="8" t="s">
        <v>76</v>
      </c>
      <c r="Q1" s="8"/>
    </row>
    <row r="2" spans="1:17" x14ac:dyDescent="0.3">
      <c r="A2" s="8"/>
      <c r="Q2" s="8"/>
    </row>
    <row r="3" spans="1:17" ht="53.25" customHeight="1" x14ac:dyDescent="0.35">
      <c r="A3" s="238" t="s">
        <v>136</v>
      </c>
      <c r="B3" s="238"/>
      <c r="C3" s="238"/>
      <c r="D3" s="238"/>
      <c r="E3" s="238"/>
      <c r="F3" s="238"/>
      <c r="G3" s="238"/>
      <c r="H3" s="238"/>
      <c r="I3" s="238"/>
      <c r="J3" s="238"/>
      <c r="K3" s="238"/>
      <c r="L3" s="238"/>
      <c r="M3" s="238"/>
    </row>
    <row r="4" spans="1:17" ht="15" x14ac:dyDescent="0.25">
      <c r="A4" s="8"/>
      <c r="Q4" s="8"/>
    </row>
    <row r="5" spans="1:17" ht="15" x14ac:dyDescent="0.25">
      <c r="A5" s="225" t="s">
        <v>240</v>
      </c>
      <c r="B5" s="225"/>
      <c r="C5" s="225"/>
      <c r="D5" s="225"/>
      <c r="E5" s="225"/>
      <c r="F5" s="225"/>
      <c r="G5" s="225"/>
      <c r="H5" s="225"/>
      <c r="I5" s="225"/>
      <c r="J5" s="225"/>
      <c r="K5" s="225"/>
      <c r="L5" s="225"/>
      <c r="M5" s="225"/>
    </row>
    <row r="7" spans="1:17" ht="15" customHeight="1" x14ac:dyDescent="0.35">
      <c r="A7" s="226" t="s">
        <v>2</v>
      </c>
      <c r="B7" s="226" t="s">
        <v>77</v>
      </c>
      <c r="C7" s="226"/>
      <c r="D7" s="226" t="s">
        <v>88</v>
      </c>
      <c r="E7" s="226"/>
      <c r="F7" s="226" t="s">
        <v>78</v>
      </c>
      <c r="G7" s="226"/>
      <c r="H7" s="226" t="s">
        <v>135</v>
      </c>
      <c r="I7" s="226"/>
      <c r="J7" s="226" t="s">
        <v>79</v>
      </c>
      <c r="K7" s="226"/>
      <c r="L7" s="226" t="s">
        <v>80</v>
      </c>
      <c r="M7" s="226"/>
      <c r="N7" s="226" t="s">
        <v>81</v>
      </c>
      <c r="O7" s="226"/>
    </row>
    <row r="8" spans="1:17" x14ac:dyDescent="0.35">
      <c r="A8" s="226"/>
      <c r="B8" s="226"/>
      <c r="C8" s="226"/>
      <c r="D8" s="226"/>
      <c r="E8" s="226"/>
      <c r="F8" s="226"/>
      <c r="G8" s="226"/>
      <c r="H8" s="226"/>
      <c r="I8" s="226"/>
      <c r="J8" s="226"/>
      <c r="K8" s="226"/>
      <c r="L8" s="226"/>
      <c r="M8" s="226"/>
      <c r="N8" s="226"/>
      <c r="O8" s="226"/>
    </row>
    <row r="9" spans="1:17" x14ac:dyDescent="0.35">
      <c r="A9" s="226"/>
      <c r="B9" s="26" t="s">
        <v>82</v>
      </c>
      <c r="C9" s="26" t="s">
        <v>58</v>
      </c>
      <c r="D9" s="26" t="s">
        <v>82</v>
      </c>
      <c r="E9" s="26" t="s">
        <v>58</v>
      </c>
      <c r="F9" s="26" t="s">
        <v>82</v>
      </c>
      <c r="G9" s="26" t="s">
        <v>58</v>
      </c>
      <c r="H9" s="26" t="s">
        <v>82</v>
      </c>
      <c r="I9" s="26" t="s">
        <v>58</v>
      </c>
      <c r="J9" s="26" t="s">
        <v>82</v>
      </c>
      <c r="K9" s="26" t="s">
        <v>58</v>
      </c>
      <c r="L9" s="26" t="s">
        <v>83</v>
      </c>
      <c r="M9" s="26" t="s">
        <v>58</v>
      </c>
      <c r="N9" s="26" t="s">
        <v>126</v>
      </c>
      <c r="O9" s="26" t="s">
        <v>58</v>
      </c>
    </row>
    <row r="10" spans="1:17" ht="15" x14ac:dyDescent="0.25">
      <c r="A10" s="11" t="s">
        <v>19</v>
      </c>
      <c r="B10" s="20">
        <v>0</v>
      </c>
      <c r="C10" s="31">
        <v>0</v>
      </c>
      <c r="D10" s="20">
        <v>0</v>
      </c>
      <c r="E10" s="31">
        <v>0</v>
      </c>
      <c r="F10" s="20">
        <v>200</v>
      </c>
      <c r="G10" s="31">
        <v>2700</v>
      </c>
      <c r="H10" s="31">
        <v>0</v>
      </c>
      <c r="I10" s="31">
        <v>0</v>
      </c>
      <c r="J10" s="32">
        <v>0</v>
      </c>
      <c r="K10" s="31">
        <v>0</v>
      </c>
      <c r="L10" s="20">
        <v>0</v>
      </c>
      <c r="M10" s="31">
        <v>0</v>
      </c>
      <c r="N10" s="20">
        <v>0</v>
      </c>
      <c r="O10" s="31">
        <v>0</v>
      </c>
    </row>
    <row r="11" spans="1:17" ht="15" customHeight="1" x14ac:dyDescent="0.25">
      <c r="A11" s="12" t="s">
        <v>20</v>
      </c>
      <c r="B11" s="20">
        <v>0</v>
      </c>
      <c r="C11" s="31">
        <v>0</v>
      </c>
      <c r="D11" s="20">
        <v>0</v>
      </c>
      <c r="E11" s="31">
        <v>0</v>
      </c>
      <c r="F11" s="20">
        <v>180</v>
      </c>
      <c r="G11" s="31">
        <v>2430</v>
      </c>
      <c r="H11" s="31">
        <v>0</v>
      </c>
      <c r="I11" s="31">
        <v>0</v>
      </c>
      <c r="J11" s="32">
        <v>0</v>
      </c>
      <c r="K11" s="31">
        <v>0</v>
      </c>
      <c r="L11" s="20">
        <v>0</v>
      </c>
      <c r="M11" s="31">
        <v>0</v>
      </c>
      <c r="N11" s="20">
        <v>0</v>
      </c>
      <c r="O11" s="31">
        <v>0</v>
      </c>
    </row>
    <row r="12" spans="1:17" ht="15" customHeight="1" x14ac:dyDescent="0.25">
      <c r="A12" s="12" t="s">
        <v>10</v>
      </c>
      <c r="B12" s="20">
        <v>0</v>
      </c>
      <c r="C12" s="31">
        <v>0</v>
      </c>
      <c r="D12" s="20">
        <v>0</v>
      </c>
      <c r="E12" s="31">
        <v>0</v>
      </c>
      <c r="F12" s="20">
        <v>150</v>
      </c>
      <c r="G12" s="31">
        <v>2025</v>
      </c>
      <c r="H12" s="31">
        <v>0</v>
      </c>
      <c r="I12" s="31">
        <v>0</v>
      </c>
      <c r="J12" s="32">
        <v>0</v>
      </c>
      <c r="K12" s="31">
        <v>0</v>
      </c>
      <c r="L12" s="20">
        <v>0</v>
      </c>
      <c r="M12" s="31">
        <v>0</v>
      </c>
      <c r="N12" s="20">
        <v>0</v>
      </c>
      <c r="O12" s="31">
        <v>0</v>
      </c>
    </row>
    <row r="13" spans="1:17" ht="15" customHeight="1" x14ac:dyDescent="0.25">
      <c r="A13" s="12" t="s">
        <v>11</v>
      </c>
      <c r="B13" s="20">
        <v>0</v>
      </c>
      <c r="C13" s="31">
        <v>0</v>
      </c>
      <c r="D13" s="20">
        <v>288.34199999999998</v>
      </c>
      <c r="E13" s="31">
        <v>3907.34</v>
      </c>
      <c r="F13" s="20">
        <v>51.758000000000003</v>
      </c>
      <c r="G13" s="31">
        <v>666.64</v>
      </c>
      <c r="H13" s="31">
        <v>0</v>
      </c>
      <c r="I13" s="31">
        <v>0</v>
      </c>
      <c r="J13" s="32">
        <v>44</v>
      </c>
      <c r="K13" s="31">
        <v>497.2</v>
      </c>
      <c r="L13" s="20">
        <v>0</v>
      </c>
      <c r="M13" s="31">
        <v>0</v>
      </c>
      <c r="N13" s="20">
        <v>0</v>
      </c>
      <c r="O13" s="31">
        <v>0</v>
      </c>
    </row>
    <row r="14" spans="1:17" ht="15" customHeight="1" x14ac:dyDescent="0.25">
      <c r="A14" s="12" t="s">
        <v>12</v>
      </c>
      <c r="B14" s="20">
        <v>0</v>
      </c>
      <c r="C14" s="31">
        <v>0</v>
      </c>
      <c r="D14" s="20">
        <v>52</v>
      </c>
      <c r="E14" s="31">
        <v>743.6</v>
      </c>
      <c r="F14" s="20">
        <v>51.758000000000003</v>
      </c>
      <c r="G14" s="31">
        <v>666.64</v>
      </c>
      <c r="H14" s="31">
        <v>0</v>
      </c>
      <c r="I14" s="31">
        <v>0</v>
      </c>
      <c r="J14" s="32">
        <v>13325.566999999999</v>
      </c>
      <c r="K14" s="31">
        <v>156446.17000000001</v>
      </c>
      <c r="L14" s="20">
        <v>0</v>
      </c>
      <c r="M14" s="31">
        <v>0</v>
      </c>
      <c r="N14" s="20">
        <v>0</v>
      </c>
      <c r="O14" s="31">
        <v>0</v>
      </c>
    </row>
    <row r="15" spans="1:17" ht="15" customHeight="1" x14ac:dyDescent="0.25">
      <c r="A15" s="12" t="s">
        <v>13</v>
      </c>
      <c r="B15" s="20">
        <v>0</v>
      </c>
      <c r="C15" s="31">
        <v>0</v>
      </c>
      <c r="D15" s="20">
        <v>170.55</v>
      </c>
      <c r="E15" s="31">
        <v>2407.48</v>
      </c>
      <c r="F15" s="20">
        <v>26</v>
      </c>
      <c r="G15" s="31">
        <v>334.88</v>
      </c>
      <c r="H15" s="31">
        <v>0</v>
      </c>
      <c r="I15" s="31">
        <v>0</v>
      </c>
      <c r="J15" s="32">
        <v>9522</v>
      </c>
      <c r="K15" s="31">
        <v>125261.72</v>
      </c>
      <c r="L15" s="20">
        <v>0</v>
      </c>
      <c r="M15" s="31">
        <v>0</v>
      </c>
      <c r="N15" s="20">
        <v>0</v>
      </c>
      <c r="O15" s="31">
        <v>0</v>
      </c>
    </row>
    <row r="16" spans="1:17" ht="15" customHeight="1" x14ac:dyDescent="0.25">
      <c r="A16" s="12" t="s">
        <v>14</v>
      </c>
      <c r="B16" s="20">
        <v>0</v>
      </c>
      <c r="C16" s="31">
        <v>0</v>
      </c>
      <c r="D16" s="20">
        <v>94</v>
      </c>
      <c r="E16" s="31">
        <v>1344.2</v>
      </c>
      <c r="F16" s="20">
        <v>0</v>
      </c>
      <c r="G16" s="31">
        <v>0</v>
      </c>
      <c r="H16" s="31">
        <v>0</v>
      </c>
      <c r="I16" s="31">
        <v>0</v>
      </c>
      <c r="J16" s="32">
        <v>193</v>
      </c>
      <c r="K16" s="31">
        <v>2371.9699999999998</v>
      </c>
      <c r="L16" s="20">
        <v>0</v>
      </c>
      <c r="M16" s="31">
        <v>0</v>
      </c>
      <c r="N16" s="20">
        <v>0</v>
      </c>
      <c r="O16" s="31">
        <v>0</v>
      </c>
    </row>
    <row r="17" spans="1:15" ht="15" x14ac:dyDescent="0.25">
      <c r="A17" s="12" t="s">
        <v>15</v>
      </c>
      <c r="B17" s="20">
        <v>0</v>
      </c>
      <c r="C17" s="31">
        <v>0</v>
      </c>
      <c r="D17" s="20">
        <v>198.93700000000001</v>
      </c>
      <c r="E17" s="31">
        <v>22116.47</v>
      </c>
      <c r="F17" s="20">
        <v>58</v>
      </c>
      <c r="G17" s="31">
        <v>747.04</v>
      </c>
      <c r="H17" s="31">
        <v>90.427000000000007</v>
      </c>
      <c r="I17" s="31">
        <v>1166.8800000000001</v>
      </c>
      <c r="J17" s="32">
        <v>5780.2139999999999</v>
      </c>
      <c r="K17" s="31">
        <v>76645.64</v>
      </c>
      <c r="L17" s="20">
        <v>0</v>
      </c>
      <c r="M17" s="31">
        <v>0</v>
      </c>
      <c r="N17" s="20">
        <v>0</v>
      </c>
      <c r="O17" s="31">
        <v>0</v>
      </c>
    </row>
    <row r="18" spans="1:15" ht="15" x14ac:dyDescent="0.25">
      <c r="A18" s="12" t="s">
        <v>71</v>
      </c>
      <c r="B18" s="20"/>
      <c r="C18" s="31"/>
      <c r="D18" s="20"/>
      <c r="E18" s="31"/>
      <c r="F18" s="20"/>
      <c r="G18" s="31"/>
      <c r="H18" s="31"/>
      <c r="I18" s="31"/>
      <c r="J18" s="32"/>
      <c r="K18" s="31"/>
      <c r="L18" s="20"/>
      <c r="M18" s="31"/>
      <c r="N18" s="20"/>
      <c r="O18" s="31"/>
    </row>
    <row r="19" spans="1:15" ht="15" x14ac:dyDescent="0.25">
      <c r="A19" s="12" t="s">
        <v>16</v>
      </c>
      <c r="B19" s="20"/>
      <c r="C19" s="31"/>
      <c r="D19" s="20"/>
      <c r="E19" s="31"/>
      <c r="F19" s="20"/>
      <c r="G19" s="31"/>
      <c r="H19" s="31"/>
      <c r="I19" s="31"/>
      <c r="J19" s="32"/>
      <c r="K19" s="31"/>
      <c r="L19" s="20"/>
      <c r="M19" s="31"/>
      <c r="N19" s="20"/>
      <c r="O19" s="31"/>
    </row>
    <row r="20" spans="1:15" ht="15" x14ac:dyDescent="0.25">
      <c r="A20" s="12" t="s">
        <v>17</v>
      </c>
      <c r="B20" s="20"/>
      <c r="C20" s="31"/>
      <c r="D20" s="20"/>
      <c r="E20" s="31"/>
      <c r="F20" s="20"/>
      <c r="G20" s="31"/>
      <c r="H20" s="31"/>
      <c r="I20" s="31"/>
      <c r="J20" s="32"/>
      <c r="K20" s="31"/>
      <c r="L20" s="20"/>
      <c r="M20" s="31"/>
      <c r="N20" s="20"/>
      <c r="O20" s="31"/>
    </row>
    <row r="21" spans="1:15" ht="15" customHeight="1" x14ac:dyDescent="0.25">
      <c r="A21" s="17" t="s">
        <v>18</v>
      </c>
      <c r="B21" s="20"/>
      <c r="C21" s="31"/>
      <c r="D21" s="20"/>
      <c r="E21" s="31"/>
      <c r="F21" s="20"/>
      <c r="G21" s="31"/>
      <c r="H21" s="31"/>
      <c r="I21" s="31"/>
      <c r="J21" s="32"/>
      <c r="K21" s="31"/>
      <c r="L21" s="20"/>
      <c r="M21" s="31"/>
      <c r="N21" s="20"/>
      <c r="O21" s="31"/>
    </row>
    <row r="22" spans="1:15" ht="15" customHeight="1" x14ac:dyDescent="0.25">
      <c r="A22" s="13" t="s">
        <v>21</v>
      </c>
      <c r="B22" s="27">
        <f t="shared" ref="B22:O22" si="0">SUM(B10:B21)</f>
        <v>0</v>
      </c>
      <c r="C22" s="27">
        <f t="shared" si="0"/>
        <v>0</v>
      </c>
      <c r="D22" s="27">
        <f t="shared" si="0"/>
        <v>803.82900000000006</v>
      </c>
      <c r="E22" s="27">
        <f t="shared" si="0"/>
        <v>30519.090000000004</v>
      </c>
      <c r="F22" s="27">
        <f t="shared" si="0"/>
        <v>717.51600000000008</v>
      </c>
      <c r="G22" s="27">
        <f t="shared" si="0"/>
        <v>9570.2000000000007</v>
      </c>
      <c r="H22" s="27">
        <f t="shared" si="0"/>
        <v>90.427000000000007</v>
      </c>
      <c r="I22" s="27">
        <f t="shared" si="0"/>
        <v>1166.8800000000001</v>
      </c>
      <c r="J22" s="27">
        <f t="shared" si="0"/>
        <v>28864.780999999999</v>
      </c>
      <c r="K22" s="27">
        <f t="shared" si="0"/>
        <v>361222.7</v>
      </c>
      <c r="L22" s="27">
        <f t="shared" si="0"/>
        <v>0</v>
      </c>
      <c r="M22" s="27">
        <f t="shared" si="0"/>
        <v>0</v>
      </c>
      <c r="N22" s="27">
        <f t="shared" si="0"/>
        <v>0</v>
      </c>
      <c r="O22" s="27">
        <f t="shared" si="0"/>
        <v>0</v>
      </c>
    </row>
    <row r="23" spans="1:15" ht="35.25" customHeight="1" x14ac:dyDescent="0.25">
      <c r="A23" s="13" t="s">
        <v>22</v>
      </c>
      <c r="B23" s="27">
        <f>AVERAGE(B10:B21)</f>
        <v>0</v>
      </c>
      <c r="C23" s="27">
        <f t="shared" ref="C23:O23" si="1">AVERAGE(C10:C21)</f>
        <v>0</v>
      </c>
      <c r="D23" s="27">
        <f>AVERAGE(D10:D17)</f>
        <v>100.47862500000001</v>
      </c>
      <c r="E23" s="27">
        <f>AVERAGE(D10:D17)</f>
        <v>100.47862500000001</v>
      </c>
      <c r="F23" s="27">
        <f t="shared" ref="F23:K23" si="2">AVERAGE(F10:F17)</f>
        <v>89.68950000000001</v>
      </c>
      <c r="G23" s="27">
        <f t="shared" si="2"/>
        <v>1196.2750000000001</v>
      </c>
      <c r="H23" s="27">
        <f t="shared" si="2"/>
        <v>11.303375000000001</v>
      </c>
      <c r="I23" s="27">
        <f t="shared" si="2"/>
        <v>145.86000000000001</v>
      </c>
      <c r="J23" s="27">
        <f t="shared" si="2"/>
        <v>3608.0976249999999</v>
      </c>
      <c r="K23" s="27">
        <f t="shared" si="2"/>
        <v>45152.837500000001</v>
      </c>
      <c r="L23" s="27">
        <f>AVERAGE(L10:L21)</f>
        <v>0</v>
      </c>
      <c r="M23" s="27">
        <f t="shared" si="1"/>
        <v>0</v>
      </c>
      <c r="N23" s="27">
        <f t="shared" si="1"/>
        <v>0</v>
      </c>
      <c r="O23" s="27">
        <f t="shared" si="1"/>
        <v>0</v>
      </c>
    </row>
    <row r="24" spans="1:15" ht="15" customHeight="1" x14ac:dyDescent="0.25"/>
    <row r="26" spans="1:15" ht="15" x14ac:dyDescent="0.25">
      <c r="A26" s="258" t="s">
        <v>211</v>
      </c>
      <c r="B26" s="258"/>
      <c r="C26" s="258"/>
      <c r="D26" s="258"/>
      <c r="E26" s="258"/>
      <c r="F26" s="258"/>
      <c r="G26" s="258"/>
      <c r="H26" s="258"/>
      <c r="I26" s="258"/>
      <c r="J26" s="258"/>
      <c r="K26" s="258"/>
      <c r="L26" s="258"/>
      <c r="M26" s="258"/>
      <c r="N26" s="258"/>
      <c r="O26" s="258"/>
    </row>
    <row r="27" spans="1:15" x14ac:dyDescent="0.35">
      <c r="A27" s="33"/>
      <c r="B27" s="33"/>
      <c r="C27" s="33"/>
      <c r="D27" s="33"/>
      <c r="E27" s="33"/>
      <c r="F27" s="33"/>
      <c r="G27" s="33"/>
      <c r="H27" s="33"/>
      <c r="I27" s="33"/>
    </row>
    <row r="28" spans="1:15" ht="15.75" customHeight="1" x14ac:dyDescent="0.35">
      <c r="A28" s="229" t="s">
        <v>23</v>
      </c>
      <c r="B28" s="231" t="s">
        <v>24</v>
      </c>
      <c r="C28" s="259"/>
      <c r="D28" s="259"/>
      <c r="E28" s="259"/>
      <c r="F28" s="250"/>
      <c r="G28" s="226" t="s">
        <v>129</v>
      </c>
      <c r="H28" s="226"/>
      <c r="I28" s="226"/>
      <c r="J28" s="226"/>
      <c r="K28" s="226"/>
      <c r="L28" s="226"/>
      <c r="M28" s="226"/>
      <c r="N28" s="231" t="s">
        <v>27</v>
      </c>
      <c r="O28" s="250"/>
    </row>
    <row r="29" spans="1:15" ht="15.75" customHeight="1" x14ac:dyDescent="0.35">
      <c r="A29" s="261"/>
      <c r="B29" s="251"/>
      <c r="C29" s="260"/>
      <c r="D29" s="260"/>
      <c r="E29" s="260"/>
      <c r="F29" s="252"/>
      <c r="G29" s="26" t="s">
        <v>130</v>
      </c>
      <c r="H29" s="26" t="s">
        <v>131</v>
      </c>
      <c r="I29" s="26" t="s">
        <v>132</v>
      </c>
      <c r="J29" s="26" t="s">
        <v>133</v>
      </c>
      <c r="K29" s="26" t="s">
        <v>134</v>
      </c>
      <c r="L29" s="26" t="s">
        <v>80</v>
      </c>
      <c r="M29" s="26" t="s">
        <v>81</v>
      </c>
      <c r="N29" s="251"/>
      <c r="O29" s="252"/>
    </row>
    <row r="30" spans="1:15" ht="31.5" customHeight="1" x14ac:dyDescent="0.35">
      <c r="A30" s="22">
        <v>1</v>
      </c>
      <c r="B30" s="224" t="s">
        <v>84</v>
      </c>
      <c r="C30" s="224"/>
      <c r="D30" s="224"/>
      <c r="E30" s="224"/>
      <c r="F30" s="224"/>
      <c r="G30" s="204">
        <f>B22</f>
        <v>0</v>
      </c>
      <c r="H30" s="204">
        <f>D22</f>
        <v>803.82900000000006</v>
      </c>
      <c r="I30" s="204">
        <f>F22</f>
        <v>717.51600000000008</v>
      </c>
      <c r="J30" s="204">
        <f>H22</f>
        <v>90.427000000000007</v>
      </c>
      <c r="K30" s="204">
        <f>J22</f>
        <v>28864.780999999999</v>
      </c>
      <c r="L30" s="204">
        <f>L22</f>
        <v>0</v>
      </c>
      <c r="M30" s="204">
        <f>N22</f>
        <v>0</v>
      </c>
      <c r="N30" s="219" t="s">
        <v>185</v>
      </c>
      <c r="O30" s="219"/>
    </row>
    <row r="31" spans="1:15" ht="15" customHeight="1" x14ac:dyDescent="0.35">
      <c r="A31" s="22">
        <v>2</v>
      </c>
      <c r="B31" s="224" t="s">
        <v>85</v>
      </c>
      <c r="C31" s="224"/>
      <c r="D31" s="224"/>
      <c r="E31" s="224"/>
      <c r="F31" s="224"/>
      <c r="G31" s="205">
        <f>C22</f>
        <v>0</v>
      </c>
      <c r="H31" s="204">
        <f>E22</f>
        <v>30519.090000000004</v>
      </c>
      <c r="I31" s="205">
        <f>G22</f>
        <v>9570.2000000000007</v>
      </c>
      <c r="J31" s="205">
        <f>I22</f>
        <v>1166.8800000000001</v>
      </c>
      <c r="K31" s="205">
        <f>K22</f>
        <v>361222.7</v>
      </c>
      <c r="L31" s="205">
        <f>M22</f>
        <v>0</v>
      </c>
      <c r="M31" s="205">
        <f>O22</f>
        <v>0</v>
      </c>
      <c r="N31" s="219" t="s">
        <v>127</v>
      </c>
      <c r="O31" s="219"/>
    </row>
    <row r="32" spans="1:15" ht="29.25" customHeight="1" x14ac:dyDescent="0.35">
      <c r="A32" s="22">
        <v>3</v>
      </c>
      <c r="B32" s="224" t="s">
        <v>86</v>
      </c>
      <c r="C32" s="224"/>
      <c r="D32" s="224"/>
      <c r="E32" s="224"/>
      <c r="F32" s="224"/>
      <c r="G32" s="204">
        <f>B23</f>
        <v>0</v>
      </c>
      <c r="H32" s="204">
        <f>D23</f>
        <v>100.47862500000001</v>
      </c>
      <c r="I32" s="204">
        <f>F23</f>
        <v>89.68950000000001</v>
      </c>
      <c r="J32" s="204">
        <f>H23</f>
        <v>11.303375000000001</v>
      </c>
      <c r="K32" s="204">
        <f>J23</f>
        <v>3608.0976249999999</v>
      </c>
      <c r="L32" s="204">
        <f>L23</f>
        <v>0</v>
      </c>
      <c r="M32" s="204">
        <f>N23</f>
        <v>0</v>
      </c>
      <c r="N32" s="219" t="s">
        <v>186</v>
      </c>
      <c r="O32" s="219"/>
    </row>
    <row r="33" spans="1:15" ht="15" customHeight="1" x14ac:dyDescent="0.35">
      <c r="A33" s="22">
        <v>4</v>
      </c>
      <c r="B33" s="224" t="s">
        <v>87</v>
      </c>
      <c r="C33" s="224"/>
      <c r="D33" s="224"/>
      <c r="E33" s="224"/>
      <c r="F33" s="224"/>
      <c r="G33" s="205">
        <f>C23</f>
        <v>0</v>
      </c>
      <c r="H33" s="204">
        <f>E23</f>
        <v>100.47862500000001</v>
      </c>
      <c r="I33" s="205">
        <f>G23</f>
        <v>1196.2750000000001</v>
      </c>
      <c r="J33" s="205">
        <f>I23</f>
        <v>145.86000000000001</v>
      </c>
      <c r="K33" s="205">
        <f>K23</f>
        <v>45152.837500000001</v>
      </c>
      <c r="L33" s="205">
        <f>M23</f>
        <v>0</v>
      </c>
      <c r="M33" s="205">
        <f>O23</f>
        <v>0</v>
      </c>
      <c r="N33" s="219" t="s">
        <v>107</v>
      </c>
      <c r="O33" s="219"/>
    </row>
    <row r="34" spans="1:15" ht="15" customHeight="1" x14ac:dyDescent="0.35">
      <c r="A34" s="209">
        <v>5</v>
      </c>
      <c r="B34" s="239" t="s">
        <v>201</v>
      </c>
      <c r="C34" s="240"/>
      <c r="D34" s="240"/>
      <c r="E34" s="240"/>
      <c r="F34" s="241"/>
      <c r="G34" s="242">
        <v>4.0115091722367264</v>
      </c>
      <c r="H34" s="243"/>
      <c r="I34" s="243"/>
      <c r="J34" s="243"/>
      <c r="K34" s="243"/>
      <c r="L34" s="243"/>
      <c r="M34" s="244"/>
      <c r="N34" s="245" t="s">
        <v>202</v>
      </c>
      <c r="O34" s="246"/>
    </row>
    <row r="35" spans="1:15" ht="15" customHeight="1" x14ac:dyDescent="0.35">
      <c r="A35" s="22">
        <v>6</v>
      </c>
      <c r="B35" s="253" t="s">
        <v>89</v>
      </c>
      <c r="C35" s="254"/>
      <c r="D35" s="254"/>
      <c r="E35" s="254"/>
      <c r="F35" s="255"/>
      <c r="G35" s="247">
        <f>C22+E22+G22+K22+M22+O22+I22</f>
        <v>402478.87</v>
      </c>
      <c r="H35" s="248"/>
      <c r="I35" s="248"/>
      <c r="J35" s="248"/>
      <c r="K35" s="248"/>
      <c r="L35" s="248"/>
      <c r="M35" s="249"/>
      <c r="N35" s="256" t="s">
        <v>128</v>
      </c>
      <c r="O35" s="257"/>
    </row>
    <row r="36" spans="1:15" ht="15.75" customHeight="1" x14ac:dyDescent="0.35"/>
  </sheetData>
  <mergeCells count="29">
    <mergeCell ref="A3:M3"/>
    <mergeCell ref="A5:M5"/>
    <mergeCell ref="H7:I8"/>
    <mergeCell ref="A7:A9"/>
    <mergeCell ref="N7:O8"/>
    <mergeCell ref="B7:C8"/>
    <mergeCell ref="D7:E8"/>
    <mergeCell ref="F7:G8"/>
    <mergeCell ref="J7:K8"/>
    <mergeCell ref="L7:M8"/>
    <mergeCell ref="A26:O26"/>
    <mergeCell ref="B30:F30"/>
    <mergeCell ref="N30:O30"/>
    <mergeCell ref="B31:F31"/>
    <mergeCell ref="N31:O31"/>
    <mergeCell ref="B28:F29"/>
    <mergeCell ref="G28:M28"/>
    <mergeCell ref="A28:A29"/>
    <mergeCell ref="B34:F34"/>
    <mergeCell ref="G34:M34"/>
    <mergeCell ref="N34:O34"/>
    <mergeCell ref="G35:M35"/>
    <mergeCell ref="N28:O29"/>
    <mergeCell ref="B32:F32"/>
    <mergeCell ref="N32:O32"/>
    <mergeCell ref="B33:F33"/>
    <mergeCell ref="N33:O33"/>
    <mergeCell ref="B35:F35"/>
    <mergeCell ref="N35:O35"/>
  </mergeCells>
  <pageMargins left="0.7" right="0.7" top="0.75" bottom="0.75" header="0.3" footer="0.3"/>
  <pageSetup scale="55" orientation="landscape" r:id="rId1"/>
  <rowBreaks count="1" manualBreakCount="1">
    <brk id="36" max="16383" man="1"/>
  </rowBreaks>
  <colBreaks count="1" manualBreakCount="1">
    <brk id="16"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4"/>
  <sheetViews>
    <sheetView view="pageBreakPreview" topLeftCell="Q1" zoomScaleNormal="100" zoomScaleSheetLayoutView="100" workbookViewId="0">
      <selection activeCell="AC6" sqref="AC6"/>
    </sheetView>
  </sheetViews>
  <sheetFormatPr baseColWidth="10" defaultColWidth="11.54296875" defaultRowHeight="14.5" x14ac:dyDescent="0.35"/>
  <cols>
    <col min="1" max="1" width="12.453125" customWidth="1"/>
    <col min="2" max="2" width="13.1796875" customWidth="1"/>
    <col min="3" max="3" width="8.81640625" customWidth="1"/>
    <col min="4" max="4" width="8.7265625" customWidth="1"/>
    <col min="5" max="6" width="7.1796875" customWidth="1"/>
    <col min="7" max="7" width="8.54296875" customWidth="1"/>
    <col min="8" max="8" width="7.54296875" customWidth="1"/>
    <col min="9" max="12" width="7.26953125" customWidth="1"/>
    <col min="13" max="13" width="7.1796875" style="179" customWidth="1"/>
    <col min="14" max="16" width="7.1796875" customWidth="1"/>
    <col min="17" max="17" width="13.1796875" customWidth="1"/>
    <col min="18" max="18" width="12.453125" customWidth="1"/>
    <col min="19" max="19" width="13.1796875" customWidth="1"/>
    <col min="20" max="20" width="8.81640625" customWidth="1"/>
    <col min="21" max="21" width="8.7265625" customWidth="1"/>
    <col min="22" max="23" width="7.1796875" customWidth="1"/>
    <col min="24" max="24" width="8.54296875" customWidth="1"/>
    <col min="25" max="25" width="7.54296875" customWidth="1"/>
    <col min="26" max="29" width="7.26953125" customWidth="1"/>
    <col min="30" max="33" width="7.1796875" customWidth="1"/>
    <col min="35" max="35" width="13.1796875" customWidth="1"/>
    <col min="36" max="49" width="7.1796875" customWidth="1"/>
  </cols>
  <sheetData>
    <row r="1" spans="1:19" x14ac:dyDescent="0.35">
      <c r="A1" s="8" t="s">
        <v>68</v>
      </c>
      <c r="B1" s="7"/>
      <c r="R1" s="8"/>
      <c r="S1" s="7"/>
    </row>
    <row r="2" spans="1:19" ht="15" x14ac:dyDescent="0.25">
      <c r="A2" s="8"/>
      <c r="B2" s="7"/>
      <c r="R2" s="8"/>
      <c r="S2" s="7"/>
    </row>
    <row r="3" spans="1:19" ht="15" x14ac:dyDescent="0.25">
      <c r="A3" s="8"/>
      <c r="B3" s="7"/>
      <c r="R3" s="8"/>
      <c r="S3" s="7"/>
    </row>
    <row r="4" spans="1:19" x14ac:dyDescent="0.35">
      <c r="A4" s="262" t="s">
        <v>239</v>
      </c>
      <c r="B4" s="262"/>
      <c r="C4" s="262"/>
      <c r="D4" s="262"/>
      <c r="E4" s="262"/>
      <c r="F4" s="262"/>
      <c r="G4" s="262"/>
      <c r="H4" s="262"/>
      <c r="I4" s="262"/>
      <c r="J4" s="262"/>
      <c r="K4" s="262"/>
      <c r="L4" s="262"/>
      <c r="M4" s="262"/>
      <c r="N4" s="262"/>
      <c r="O4" s="262"/>
      <c r="P4" s="262"/>
      <c r="R4" s="2"/>
    </row>
    <row r="6" spans="1:19" ht="15" customHeight="1" x14ac:dyDescent="0.35">
      <c r="A6" s="229" t="s">
        <v>2</v>
      </c>
      <c r="B6" s="229" t="s">
        <v>51</v>
      </c>
      <c r="C6" s="226" t="s">
        <v>70</v>
      </c>
      <c r="D6" s="226"/>
      <c r="E6" s="226"/>
      <c r="F6" s="226"/>
      <c r="G6" s="226"/>
      <c r="H6" s="226"/>
      <c r="I6" s="226"/>
      <c r="J6" s="226"/>
      <c r="K6" s="226"/>
      <c r="L6" s="226"/>
      <c r="M6" s="226" t="s">
        <v>69</v>
      </c>
      <c r="N6" s="226"/>
      <c r="O6" s="226"/>
      <c r="P6" s="226"/>
    </row>
    <row r="7" spans="1:19" ht="24" customHeight="1" x14ac:dyDescent="0.35">
      <c r="A7" s="265"/>
      <c r="B7" s="265"/>
      <c r="C7" s="226" t="s">
        <v>90</v>
      </c>
      <c r="D7" s="226"/>
      <c r="E7" s="226" t="s">
        <v>93</v>
      </c>
      <c r="F7" s="226"/>
      <c r="G7" s="226" t="s">
        <v>94</v>
      </c>
      <c r="H7" s="226"/>
      <c r="I7" s="226" t="s">
        <v>102</v>
      </c>
      <c r="J7" s="226"/>
      <c r="K7" s="226" t="s">
        <v>96</v>
      </c>
      <c r="L7" s="226"/>
      <c r="M7" s="226" t="s">
        <v>101</v>
      </c>
      <c r="N7" s="226"/>
      <c r="O7" s="226" t="s">
        <v>100</v>
      </c>
      <c r="P7" s="226"/>
    </row>
    <row r="8" spans="1:19" ht="16.5" customHeight="1" x14ac:dyDescent="0.35">
      <c r="A8" s="265"/>
      <c r="B8" s="265"/>
      <c r="C8" s="226" t="s">
        <v>91</v>
      </c>
      <c r="D8" s="226"/>
      <c r="E8" s="226" t="s">
        <v>92</v>
      </c>
      <c r="F8" s="226"/>
      <c r="G8" s="226" t="s">
        <v>8</v>
      </c>
      <c r="H8" s="226"/>
      <c r="I8" s="226" t="s">
        <v>95</v>
      </c>
      <c r="J8" s="226"/>
      <c r="K8" s="226" t="s">
        <v>97</v>
      </c>
      <c r="L8" s="226"/>
      <c r="M8" s="226" t="s">
        <v>98</v>
      </c>
      <c r="N8" s="226"/>
      <c r="O8" s="226" t="s">
        <v>99</v>
      </c>
      <c r="P8" s="226"/>
    </row>
    <row r="9" spans="1:19" ht="28.5" customHeight="1" x14ac:dyDescent="0.35">
      <c r="A9" s="261"/>
      <c r="B9" s="261"/>
      <c r="C9" s="76" t="s">
        <v>56</v>
      </c>
      <c r="D9" s="76" t="s">
        <v>58</v>
      </c>
      <c r="E9" s="76" t="s">
        <v>56</v>
      </c>
      <c r="F9" s="76" t="s">
        <v>58</v>
      </c>
      <c r="G9" s="76" t="s">
        <v>56</v>
      </c>
      <c r="H9" s="76" t="s">
        <v>58</v>
      </c>
      <c r="I9" s="76" t="s">
        <v>27</v>
      </c>
      <c r="J9" s="76" t="s">
        <v>58</v>
      </c>
      <c r="K9" s="76" t="s">
        <v>56</v>
      </c>
      <c r="L9" s="76" t="s">
        <v>58</v>
      </c>
      <c r="M9" s="180" t="s">
        <v>56</v>
      </c>
      <c r="N9" s="76" t="s">
        <v>58</v>
      </c>
      <c r="O9" s="76" t="s">
        <v>56</v>
      </c>
      <c r="P9" s="76" t="s">
        <v>58</v>
      </c>
    </row>
    <row r="10" spans="1:19" ht="15" customHeight="1" x14ac:dyDescent="0.25">
      <c r="A10" s="92" t="s">
        <v>19</v>
      </c>
      <c r="B10" s="95">
        <v>336</v>
      </c>
      <c r="C10" s="96">
        <v>300</v>
      </c>
      <c r="D10" s="97"/>
      <c r="E10" s="96">
        <v>12</v>
      </c>
      <c r="F10" s="83"/>
      <c r="G10" s="96">
        <v>6.3</v>
      </c>
      <c r="H10" s="83"/>
      <c r="I10" s="96">
        <v>7</v>
      </c>
      <c r="J10" s="83"/>
      <c r="K10" s="96">
        <v>3.9</v>
      </c>
      <c r="L10" s="83"/>
      <c r="M10" s="202">
        <v>109.8</v>
      </c>
      <c r="N10" s="83"/>
      <c r="O10" s="96">
        <v>2.02</v>
      </c>
      <c r="P10" s="97"/>
    </row>
    <row r="11" spans="1:19" ht="15" x14ac:dyDescent="0.25">
      <c r="A11" s="92" t="s">
        <v>20</v>
      </c>
      <c r="B11" s="95">
        <v>329</v>
      </c>
      <c r="C11" s="96">
        <v>272</v>
      </c>
      <c r="D11" s="97"/>
      <c r="E11" s="96">
        <v>8</v>
      </c>
      <c r="F11" s="97"/>
      <c r="G11" s="96">
        <v>6.2</v>
      </c>
      <c r="H11" s="97"/>
      <c r="I11" s="96">
        <v>7.4</v>
      </c>
      <c r="J11" s="97"/>
      <c r="K11" s="96">
        <v>5.3</v>
      </c>
      <c r="L11" s="83"/>
      <c r="M11" s="202">
        <v>100.15</v>
      </c>
      <c r="N11" s="83"/>
      <c r="O11" s="96">
        <v>2.17</v>
      </c>
      <c r="P11" s="97"/>
    </row>
    <row r="12" spans="1:19" ht="15" x14ac:dyDescent="0.25">
      <c r="A12" s="92" t="s">
        <v>10</v>
      </c>
      <c r="B12" s="95">
        <v>329</v>
      </c>
      <c r="C12" s="96">
        <v>296</v>
      </c>
      <c r="D12" s="97"/>
      <c r="E12" s="96">
        <v>9.5</v>
      </c>
      <c r="F12" s="97"/>
      <c r="G12" s="96">
        <v>5.2</v>
      </c>
      <c r="H12" s="97"/>
      <c r="I12" s="96">
        <v>6.2</v>
      </c>
      <c r="J12" s="97"/>
      <c r="K12" s="96">
        <v>8.6999999999999993</v>
      </c>
      <c r="L12" s="83"/>
      <c r="M12" s="202">
        <v>96.78</v>
      </c>
      <c r="N12" s="83"/>
      <c r="O12" s="96">
        <v>1.86</v>
      </c>
      <c r="P12" s="97"/>
    </row>
    <row r="13" spans="1:19" ht="15" x14ac:dyDescent="0.25">
      <c r="A13" s="92" t="s">
        <v>11</v>
      </c>
      <c r="B13" s="95">
        <v>259</v>
      </c>
      <c r="C13" s="96">
        <v>331</v>
      </c>
      <c r="D13" s="97"/>
      <c r="E13" s="96">
        <v>7.2</v>
      </c>
      <c r="F13" s="97"/>
      <c r="G13" s="96">
        <v>3.9</v>
      </c>
      <c r="H13" s="97"/>
      <c r="I13" s="96">
        <v>7.3</v>
      </c>
      <c r="J13" s="97"/>
      <c r="K13" s="96">
        <v>5.9</v>
      </c>
      <c r="L13" s="83"/>
      <c r="M13" s="202">
        <v>120</v>
      </c>
      <c r="N13" s="83"/>
      <c r="O13" s="96">
        <v>3.02</v>
      </c>
      <c r="P13" s="97"/>
    </row>
    <row r="14" spans="1:19" ht="15" x14ac:dyDescent="0.25">
      <c r="A14" s="92" t="s">
        <v>12</v>
      </c>
      <c r="B14" s="95">
        <v>324</v>
      </c>
      <c r="C14" s="96">
        <v>290</v>
      </c>
      <c r="D14" s="97"/>
      <c r="E14" s="96">
        <v>11.6</v>
      </c>
      <c r="F14" s="97"/>
      <c r="G14" s="96">
        <v>8.3000000000000007</v>
      </c>
      <c r="H14" s="97"/>
      <c r="I14" s="96">
        <v>8.5</v>
      </c>
      <c r="J14" s="97"/>
      <c r="K14" s="96">
        <v>3.8</v>
      </c>
      <c r="L14" s="83"/>
      <c r="M14" s="202">
        <v>87.5</v>
      </c>
      <c r="N14" s="83"/>
      <c r="O14" s="96">
        <v>2.2000000000000002</v>
      </c>
      <c r="P14" s="97"/>
    </row>
    <row r="15" spans="1:19" ht="15" x14ac:dyDescent="0.25">
      <c r="A15" s="92" t="s">
        <v>13</v>
      </c>
      <c r="B15" s="95">
        <v>358</v>
      </c>
      <c r="C15" s="96">
        <v>333</v>
      </c>
      <c r="D15" s="97"/>
      <c r="E15" s="96">
        <v>8.4</v>
      </c>
      <c r="F15" s="97"/>
      <c r="G15" s="96">
        <v>6.1</v>
      </c>
      <c r="H15" s="97"/>
      <c r="I15" s="96">
        <v>8.1</v>
      </c>
      <c r="J15" s="97"/>
      <c r="K15" s="96">
        <v>3.6</v>
      </c>
      <c r="L15" s="83"/>
      <c r="M15" s="202">
        <v>105.3</v>
      </c>
      <c r="N15" s="83"/>
      <c r="O15" s="96">
        <v>2.9</v>
      </c>
      <c r="P15" s="97"/>
    </row>
    <row r="16" spans="1:19" ht="15" x14ac:dyDescent="0.25">
      <c r="A16" s="92" t="s">
        <v>14</v>
      </c>
      <c r="B16" s="95">
        <v>359</v>
      </c>
      <c r="C16" s="96">
        <v>336</v>
      </c>
      <c r="D16" s="97"/>
      <c r="E16" s="96">
        <v>10.5</v>
      </c>
      <c r="F16" s="97"/>
      <c r="G16" s="96">
        <v>3</v>
      </c>
      <c r="H16" s="97"/>
      <c r="I16" s="96">
        <v>3</v>
      </c>
      <c r="J16" s="97"/>
      <c r="K16" s="96">
        <v>4.5</v>
      </c>
      <c r="L16" s="83"/>
      <c r="M16" s="202">
        <v>99.87</v>
      </c>
      <c r="N16" s="83"/>
      <c r="O16" s="96">
        <v>2.6</v>
      </c>
      <c r="P16" s="97"/>
    </row>
    <row r="17" spans="1:21" ht="15" x14ac:dyDescent="0.25">
      <c r="A17" s="92" t="s">
        <v>15</v>
      </c>
      <c r="B17" s="95">
        <v>358</v>
      </c>
      <c r="C17" s="171">
        <v>282</v>
      </c>
      <c r="D17" s="172"/>
      <c r="E17" s="171">
        <v>9.02</v>
      </c>
      <c r="F17" s="172"/>
      <c r="G17" s="171">
        <v>2.9</v>
      </c>
      <c r="H17" s="172"/>
      <c r="I17" s="171">
        <v>11.5</v>
      </c>
      <c r="J17" s="172"/>
      <c r="K17" s="171">
        <v>2.8</v>
      </c>
      <c r="L17" s="83"/>
      <c r="M17" s="202">
        <v>96</v>
      </c>
      <c r="N17" s="83"/>
      <c r="O17" s="96">
        <v>1.8</v>
      </c>
      <c r="P17" s="97"/>
    </row>
    <row r="18" spans="1:21" ht="15" x14ac:dyDescent="0.25">
      <c r="A18" s="92" t="s">
        <v>71</v>
      </c>
      <c r="B18" s="95">
        <v>359</v>
      </c>
      <c r="C18" s="171">
        <v>296</v>
      </c>
      <c r="D18" s="172"/>
      <c r="E18" s="171">
        <v>6.8</v>
      </c>
      <c r="F18" s="172"/>
      <c r="G18" s="171">
        <v>4</v>
      </c>
      <c r="H18" s="172"/>
      <c r="I18" s="171">
        <v>10</v>
      </c>
      <c r="J18" s="172"/>
      <c r="K18" s="171">
        <v>3.5</v>
      </c>
      <c r="L18" s="83"/>
      <c r="M18" s="202">
        <v>108.2</v>
      </c>
      <c r="N18" s="83"/>
      <c r="O18" s="96">
        <v>3.16</v>
      </c>
      <c r="P18" s="97"/>
    </row>
    <row r="19" spans="1:21" ht="15" x14ac:dyDescent="0.25">
      <c r="A19" s="92" t="s">
        <v>16</v>
      </c>
      <c r="B19" s="95"/>
      <c r="C19" s="99"/>
      <c r="D19" s="97"/>
      <c r="E19" s="99"/>
      <c r="F19" s="97"/>
      <c r="G19" s="97"/>
      <c r="H19" s="97"/>
      <c r="I19" s="100"/>
      <c r="J19" s="97"/>
      <c r="K19" s="99"/>
      <c r="L19" s="97"/>
      <c r="N19" s="97"/>
      <c r="O19" s="98"/>
      <c r="P19" s="97"/>
    </row>
    <row r="20" spans="1:21" ht="15" x14ac:dyDescent="0.25">
      <c r="A20" s="92" t="s">
        <v>17</v>
      </c>
      <c r="K20" s="99"/>
      <c r="L20" s="97"/>
      <c r="M20" s="100"/>
      <c r="N20" s="97"/>
      <c r="O20" s="98"/>
      <c r="P20" s="97"/>
    </row>
    <row r="21" spans="1:21" ht="15" x14ac:dyDescent="0.25">
      <c r="A21" s="92" t="s">
        <v>18</v>
      </c>
      <c r="B21" s="95"/>
      <c r="C21" s="99"/>
      <c r="D21" s="97"/>
      <c r="E21" s="99"/>
      <c r="F21" s="97"/>
      <c r="G21" s="97"/>
      <c r="H21" s="97"/>
      <c r="I21" s="101"/>
      <c r="J21" s="97"/>
      <c r="K21" s="99"/>
      <c r="L21" s="97"/>
      <c r="M21" s="100"/>
      <c r="N21" s="97"/>
      <c r="O21" s="98"/>
      <c r="P21" s="97"/>
    </row>
    <row r="22" spans="1:21" ht="15" x14ac:dyDescent="0.25">
      <c r="A22" s="13" t="s">
        <v>21</v>
      </c>
      <c r="B22" s="27" t="s">
        <v>106</v>
      </c>
      <c r="C22" s="24">
        <f t="shared" ref="C22:P22" si="0">SUM(C10:C21)</f>
        <v>2736</v>
      </c>
      <c r="D22" s="27">
        <f t="shared" si="0"/>
        <v>0</v>
      </c>
      <c r="E22" s="24">
        <f t="shared" si="0"/>
        <v>83.02</v>
      </c>
      <c r="F22" s="27">
        <f t="shared" si="0"/>
        <v>0</v>
      </c>
      <c r="G22" s="27">
        <f>SUM(G10:G21)</f>
        <v>45.9</v>
      </c>
      <c r="H22" s="27">
        <f t="shared" si="0"/>
        <v>0</v>
      </c>
      <c r="I22" s="25">
        <f>SUM(I10:I21)</f>
        <v>69</v>
      </c>
      <c r="J22" s="27">
        <f t="shared" si="0"/>
        <v>0</v>
      </c>
      <c r="K22" s="24">
        <f>SUM(K10:K21)</f>
        <v>42</v>
      </c>
      <c r="L22" s="27">
        <f>SUM(L10:L21)</f>
        <v>0</v>
      </c>
      <c r="M22" s="203">
        <f>SUM(M10:M21)</f>
        <v>923.6</v>
      </c>
      <c r="N22" s="27">
        <f t="shared" si="0"/>
        <v>0</v>
      </c>
      <c r="O22" s="27">
        <f>SUM(O10:O21)</f>
        <v>21.73</v>
      </c>
      <c r="P22" s="27">
        <f t="shared" si="0"/>
        <v>0</v>
      </c>
    </row>
    <row r="23" spans="1:21" ht="15" x14ac:dyDescent="0.25">
      <c r="A23" s="13" t="s">
        <v>137</v>
      </c>
      <c r="B23" s="25">
        <f>AVERAGE(B10:B21)</f>
        <v>334.55555555555554</v>
      </c>
      <c r="C23" s="27" t="s">
        <v>106</v>
      </c>
      <c r="D23" s="27" t="s">
        <v>106</v>
      </c>
      <c r="E23" s="27" t="s">
        <v>106</v>
      </c>
      <c r="F23" s="27" t="s">
        <v>106</v>
      </c>
      <c r="G23" s="27" t="s">
        <v>106</v>
      </c>
      <c r="H23" s="27" t="s">
        <v>106</v>
      </c>
      <c r="I23" s="27" t="s">
        <v>106</v>
      </c>
      <c r="J23" s="27" t="s">
        <v>106</v>
      </c>
      <c r="K23" s="27" t="s">
        <v>106</v>
      </c>
      <c r="L23" s="27" t="s">
        <v>106</v>
      </c>
      <c r="M23" s="203" t="s">
        <v>106</v>
      </c>
      <c r="N23" s="27" t="s">
        <v>106</v>
      </c>
      <c r="O23" s="27" t="s">
        <v>106</v>
      </c>
      <c r="P23" s="27" t="s">
        <v>106</v>
      </c>
    </row>
    <row r="26" spans="1:21" ht="34.5" customHeight="1" x14ac:dyDescent="0.35">
      <c r="A26" s="263" t="s">
        <v>252</v>
      </c>
      <c r="B26" s="264"/>
      <c r="C26" s="264"/>
      <c r="D26" s="264"/>
      <c r="E26" s="264"/>
      <c r="F26" s="264"/>
      <c r="G26" s="264"/>
      <c r="H26" s="264"/>
      <c r="I26" s="264"/>
      <c r="J26" s="264"/>
    </row>
    <row r="27" spans="1:21" x14ac:dyDescent="0.35">
      <c r="L27" s="210"/>
    </row>
    <row r="28" spans="1:21" ht="15.75" customHeight="1" x14ac:dyDescent="0.35">
      <c r="A28" s="26" t="s">
        <v>23</v>
      </c>
      <c r="B28" s="226" t="s">
        <v>24</v>
      </c>
      <c r="C28" s="226"/>
      <c r="D28" s="226"/>
      <c r="E28" s="226"/>
      <c r="F28" s="226"/>
      <c r="G28" s="26" t="s">
        <v>25</v>
      </c>
      <c r="H28" s="226" t="s">
        <v>27</v>
      </c>
      <c r="I28" s="226"/>
      <c r="J28" s="226"/>
    </row>
    <row r="29" spans="1:21" x14ac:dyDescent="0.35">
      <c r="A29" s="3">
        <v>1</v>
      </c>
      <c r="B29" s="218" t="s">
        <v>243</v>
      </c>
      <c r="C29" s="218"/>
      <c r="D29" s="218"/>
      <c r="E29" s="218"/>
      <c r="F29" s="218"/>
      <c r="G29" s="40">
        <f>G44/B23</f>
        <v>11.449578213218201</v>
      </c>
      <c r="H29" s="219" t="s">
        <v>254</v>
      </c>
      <c r="I29" s="219"/>
      <c r="J29" s="219"/>
    </row>
    <row r="30" spans="1:21" ht="15" customHeight="1" x14ac:dyDescent="0.35">
      <c r="A30" s="3">
        <v>2</v>
      </c>
      <c r="B30" s="218" t="s">
        <v>244</v>
      </c>
      <c r="C30" s="218"/>
      <c r="D30" s="218"/>
      <c r="E30" s="218"/>
      <c r="F30" s="218"/>
      <c r="G30" s="40">
        <f>+G40/B23</f>
        <v>8.6889006974427101</v>
      </c>
      <c r="H30" s="219" t="s">
        <v>250</v>
      </c>
      <c r="I30" s="219"/>
      <c r="J30" s="219"/>
      <c r="U30" s="10"/>
    </row>
    <row r="31" spans="1:21" ht="15" customHeight="1" x14ac:dyDescent="0.35">
      <c r="A31" s="208">
        <v>3</v>
      </c>
      <c r="B31" s="218" t="s">
        <v>245</v>
      </c>
      <c r="C31" s="218"/>
      <c r="D31" s="218"/>
      <c r="E31" s="218"/>
      <c r="F31" s="218"/>
      <c r="G31" s="40">
        <f>C22/B23</f>
        <v>8.1780139488542023</v>
      </c>
      <c r="H31" s="219" t="s">
        <v>250</v>
      </c>
      <c r="I31" s="219"/>
      <c r="J31" s="219"/>
      <c r="U31" s="10"/>
    </row>
    <row r="32" spans="1:21" ht="15" customHeight="1" x14ac:dyDescent="0.35">
      <c r="A32" s="208">
        <v>4</v>
      </c>
      <c r="B32" s="218" t="s">
        <v>246</v>
      </c>
      <c r="C32" s="218"/>
      <c r="D32" s="218"/>
      <c r="E32" s="218"/>
      <c r="F32" s="218"/>
      <c r="G32" s="40">
        <f>E22/B23</f>
        <v>0.24815011624045166</v>
      </c>
      <c r="H32" s="219" t="s">
        <v>250</v>
      </c>
      <c r="I32" s="219"/>
      <c r="J32" s="219"/>
      <c r="U32" s="10"/>
    </row>
    <row r="33" spans="1:37" ht="15" customHeight="1" x14ac:dyDescent="0.35">
      <c r="A33" s="208">
        <v>5</v>
      </c>
      <c r="B33" s="218" t="s">
        <v>247</v>
      </c>
      <c r="C33" s="218"/>
      <c r="D33" s="218"/>
      <c r="E33" s="218"/>
      <c r="F33" s="218"/>
      <c r="G33" s="40">
        <f>G22/B23</f>
        <v>0.13719694453669878</v>
      </c>
      <c r="H33" s="219" t="s">
        <v>250</v>
      </c>
      <c r="I33" s="219"/>
      <c r="J33" s="219"/>
      <c r="U33" s="10"/>
    </row>
    <row r="34" spans="1:37" x14ac:dyDescent="0.35">
      <c r="A34" s="208">
        <v>6</v>
      </c>
      <c r="B34" s="218" t="s">
        <v>248</v>
      </c>
      <c r="C34" s="218"/>
      <c r="D34" s="218"/>
      <c r="E34" s="218"/>
      <c r="F34" s="218"/>
      <c r="G34" s="40">
        <f>I22/B23</f>
        <v>0.20624377283294587</v>
      </c>
      <c r="H34" s="219" t="s">
        <v>251</v>
      </c>
      <c r="I34" s="219"/>
      <c r="J34" s="219"/>
      <c r="U34" s="10"/>
    </row>
    <row r="35" spans="1:37" ht="15" customHeight="1" x14ac:dyDescent="0.35">
      <c r="A35" s="208">
        <v>7</v>
      </c>
      <c r="B35" s="218" t="s">
        <v>249</v>
      </c>
      <c r="C35" s="218"/>
      <c r="D35" s="218"/>
      <c r="E35" s="218"/>
      <c r="F35" s="218"/>
      <c r="G35" s="40">
        <f>K22/B23</f>
        <v>0.12553968781135835</v>
      </c>
      <c r="H35" s="219" t="s">
        <v>250</v>
      </c>
      <c r="I35" s="219"/>
      <c r="J35" s="219"/>
      <c r="U35" s="10"/>
    </row>
    <row r="36" spans="1:37" ht="15" customHeight="1" x14ac:dyDescent="0.35">
      <c r="A36" s="208">
        <v>8</v>
      </c>
      <c r="B36" s="218" t="s">
        <v>101</v>
      </c>
      <c r="C36" s="218"/>
      <c r="D36" s="218"/>
      <c r="E36" s="218"/>
      <c r="F36" s="218"/>
      <c r="G36" s="40">
        <f>+G41/B23</f>
        <v>2.7606775157754901</v>
      </c>
      <c r="H36" s="219" t="s">
        <v>250</v>
      </c>
      <c r="I36" s="219"/>
      <c r="J36" s="219"/>
      <c r="U36" s="10"/>
    </row>
    <row r="37" spans="1:37" ht="15" customHeight="1" x14ac:dyDescent="0.35">
      <c r="A37" s="208">
        <v>9</v>
      </c>
      <c r="B37" s="218" t="s">
        <v>100</v>
      </c>
      <c r="C37" s="218"/>
      <c r="D37" s="218"/>
      <c r="E37" s="218"/>
      <c r="F37" s="218"/>
      <c r="G37" s="40">
        <f>+G42/B23</f>
        <v>6.4951843241448023E-2</v>
      </c>
      <c r="H37" s="219" t="s">
        <v>250</v>
      </c>
      <c r="I37" s="219"/>
      <c r="J37" s="219"/>
      <c r="U37" s="10"/>
    </row>
    <row r="38" spans="1:37" x14ac:dyDescent="0.35">
      <c r="AK38" s="10"/>
    </row>
    <row r="39" spans="1:37" x14ac:dyDescent="0.35">
      <c r="AK39" s="10"/>
    </row>
    <row r="40" spans="1:37" ht="15.75" customHeight="1" x14ac:dyDescent="0.35">
      <c r="A40" s="208">
        <v>1</v>
      </c>
      <c r="B40" s="224" t="s">
        <v>73</v>
      </c>
      <c r="C40" s="224"/>
      <c r="D40" s="224"/>
      <c r="E40" s="224"/>
      <c r="F40" s="224"/>
      <c r="G40" s="40">
        <v>2906.92</v>
      </c>
      <c r="H40" s="219" t="s">
        <v>138</v>
      </c>
      <c r="I40" s="219"/>
      <c r="J40" s="219"/>
      <c r="U40" s="9"/>
    </row>
    <row r="41" spans="1:37" ht="18.75" customHeight="1" x14ac:dyDescent="0.35">
      <c r="A41" s="208">
        <v>2</v>
      </c>
      <c r="B41" s="224" t="s">
        <v>74</v>
      </c>
      <c r="C41" s="224"/>
      <c r="D41" s="224"/>
      <c r="E41" s="224"/>
      <c r="F41" s="224"/>
      <c r="G41" s="40">
        <v>923.6</v>
      </c>
      <c r="H41" s="219" t="s">
        <v>138</v>
      </c>
      <c r="I41" s="219"/>
      <c r="J41" s="219"/>
      <c r="U41" s="10"/>
    </row>
    <row r="42" spans="1:37" ht="18.75" customHeight="1" x14ac:dyDescent="0.35">
      <c r="A42" s="208">
        <v>3</v>
      </c>
      <c r="B42" s="224" t="s">
        <v>75</v>
      </c>
      <c r="C42" s="224"/>
      <c r="D42" s="224"/>
      <c r="E42" s="224"/>
      <c r="F42" s="224"/>
      <c r="G42" s="40">
        <v>21.73</v>
      </c>
      <c r="H42" s="219" t="s">
        <v>138</v>
      </c>
      <c r="I42" s="219"/>
      <c r="J42" s="219"/>
      <c r="U42" s="10"/>
    </row>
    <row r="43" spans="1:37" s="14" customFormat="1" ht="18.75" customHeight="1" x14ac:dyDescent="0.35">
      <c r="A43" s="62"/>
      <c r="B43" s="63"/>
      <c r="C43" s="63"/>
      <c r="D43" s="63"/>
      <c r="E43" s="63"/>
      <c r="F43" s="63"/>
      <c r="G43" s="212"/>
      <c r="H43" s="62"/>
      <c r="I43" s="62"/>
      <c r="J43" s="62"/>
      <c r="M43" s="211"/>
      <c r="U43" s="10"/>
    </row>
    <row r="44" spans="1:37" ht="15.75" customHeight="1" x14ac:dyDescent="0.35">
      <c r="A44" s="208">
        <v>1</v>
      </c>
      <c r="B44" s="224" t="s">
        <v>72</v>
      </c>
      <c r="C44" s="224"/>
      <c r="D44" s="224"/>
      <c r="E44" s="224"/>
      <c r="F44" s="224"/>
      <c r="G44" s="40">
        <f>C22+E22+G22+K22+M22</f>
        <v>3830.52</v>
      </c>
      <c r="H44" s="219" t="s">
        <v>138</v>
      </c>
      <c r="I44" s="219"/>
      <c r="J44" s="219"/>
    </row>
  </sheetData>
  <mergeCells count="48">
    <mergeCell ref="M8:N8"/>
    <mergeCell ref="M7:N7"/>
    <mergeCell ref="O7:P7"/>
    <mergeCell ref="O8:P8"/>
    <mergeCell ref="H36:J36"/>
    <mergeCell ref="H34:J34"/>
    <mergeCell ref="H35:J35"/>
    <mergeCell ref="K7:L7"/>
    <mergeCell ref="H32:J32"/>
    <mergeCell ref="H33:J33"/>
    <mergeCell ref="K8:L8"/>
    <mergeCell ref="H30:J30"/>
    <mergeCell ref="B35:F35"/>
    <mergeCell ref="H37:J37"/>
    <mergeCell ref="B36:F36"/>
    <mergeCell ref="B32:F32"/>
    <mergeCell ref="B33:F33"/>
    <mergeCell ref="B34:F34"/>
    <mergeCell ref="C7:D7"/>
    <mergeCell ref="C8:D8"/>
    <mergeCell ref="E7:F7"/>
    <mergeCell ref="G7:H7"/>
    <mergeCell ref="I7:J7"/>
    <mergeCell ref="E8:F8"/>
    <mergeCell ref="G8:H8"/>
    <mergeCell ref="I8:J8"/>
    <mergeCell ref="A4:P4"/>
    <mergeCell ref="H28:J28"/>
    <mergeCell ref="H44:J44"/>
    <mergeCell ref="B31:F31"/>
    <mergeCell ref="B28:F28"/>
    <mergeCell ref="B44:F44"/>
    <mergeCell ref="B29:F29"/>
    <mergeCell ref="B30:F30"/>
    <mergeCell ref="H29:J29"/>
    <mergeCell ref="H31:J31"/>
    <mergeCell ref="A26:J26"/>
    <mergeCell ref="M6:P6"/>
    <mergeCell ref="B6:B9"/>
    <mergeCell ref="A6:A9"/>
    <mergeCell ref="B37:F37"/>
    <mergeCell ref="C6:L6"/>
    <mergeCell ref="B40:F40"/>
    <mergeCell ref="H40:J40"/>
    <mergeCell ref="B41:F41"/>
    <mergeCell ref="H41:J41"/>
    <mergeCell ref="B42:F42"/>
    <mergeCell ref="H42:J42"/>
  </mergeCells>
  <pageMargins left="0.7" right="0.7" top="0.75" bottom="0.75" header="0.3" footer="0.3"/>
  <pageSetup paperSize="9" scale="57" orientation="portrait" r:id="rId1"/>
  <colBreaks count="1" manualBreakCount="1">
    <brk id="16" max="1048575" man="1"/>
  </col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AQ580"/>
  <sheetViews>
    <sheetView view="pageBreakPreview" topLeftCell="A64" zoomScaleNormal="80" zoomScaleSheetLayoutView="100" workbookViewId="0">
      <selection activeCell="L68" sqref="L68"/>
    </sheetView>
  </sheetViews>
  <sheetFormatPr baseColWidth="10" defaultRowHeight="14.5" x14ac:dyDescent="0.35"/>
  <cols>
    <col min="1" max="1" width="14.7265625" customWidth="1"/>
    <col min="2" max="2" width="12.26953125" customWidth="1"/>
    <col min="3" max="3" width="12.1796875" customWidth="1"/>
    <col min="4" max="4" width="15.81640625" customWidth="1"/>
    <col min="5" max="5" width="15.7265625" customWidth="1"/>
    <col min="6" max="6" width="21.1796875" customWidth="1"/>
    <col min="7" max="7" width="19.1796875" customWidth="1"/>
    <col min="8" max="8" width="13.7265625" customWidth="1"/>
    <col min="9" max="9" width="16.453125" customWidth="1"/>
    <col min="10" max="10" width="13.7265625" customWidth="1"/>
    <col min="11" max="11" width="14.26953125" customWidth="1"/>
    <col min="12" max="12" width="15.7265625" customWidth="1"/>
    <col min="13" max="13" width="13.26953125" customWidth="1"/>
    <col min="14" max="14" width="19.7265625" customWidth="1"/>
    <col min="15" max="15" width="18.81640625" customWidth="1"/>
    <col min="16" max="17" width="19.26953125" customWidth="1"/>
    <col min="18" max="18" width="13.453125" customWidth="1"/>
    <col min="20" max="20" width="12.1796875" customWidth="1"/>
    <col min="21" max="21" width="15.81640625" customWidth="1"/>
    <col min="22" max="22" width="15.7265625" customWidth="1"/>
    <col min="23" max="23" width="19.1796875" customWidth="1"/>
    <col min="24" max="24" width="18.453125" customWidth="1"/>
    <col min="25" max="27" width="13.7265625" customWidth="1"/>
    <col min="28" max="28" width="14.26953125" customWidth="1"/>
    <col min="29" max="29" width="15.7265625" customWidth="1"/>
    <col min="30" max="30" width="13.26953125" customWidth="1"/>
    <col min="31" max="31" width="15" customWidth="1"/>
    <col min="32" max="32" width="16.81640625" customWidth="1"/>
    <col min="33" max="33" width="17.1796875" customWidth="1"/>
    <col min="34" max="34" width="13.453125" customWidth="1"/>
    <col min="35" max="35" width="2.81640625" customWidth="1"/>
    <col min="36" max="36" width="20.453125" customWidth="1"/>
    <col min="37" max="37" width="13" bestFit="1" customWidth="1"/>
    <col min="38" max="38" width="18.26953125" customWidth="1"/>
    <col min="40" max="40" width="21.1796875" customWidth="1"/>
    <col min="42" max="42" width="18.26953125" customWidth="1"/>
    <col min="48" max="48" width="14.1796875" customWidth="1"/>
  </cols>
  <sheetData>
    <row r="1" spans="2:35" ht="15" x14ac:dyDescent="0.25">
      <c r="AI1" s="69"/>
    </row>
    <row r="2" spans="2:35" x14ac:dyDescent="0.35">
      <c r="B2" s="8" t="s">
        <v>151</v>
      </c>
      <c r="S2" s="8"/>
      <c r="AI2" s="69"/>
    </row>
    <row r="3" spans="2:35" ht="15" customHeight="1" x14ac:dyDescent="0.25">
      <c r="B3" s="127"/>
      <c r="C3" s="127"/>
      <c r="D3" s="127"/>
      <c r="E3" s="127"/>
      <c r="F3" s="127"/>
      <c r="G3" s="127"/>
      <c r="W3" s="159"/>
    </row>
    <row r="4" spans="2:35" ht="15" customHeight="1" x14ac:dyDescent="0.25">
      <c r="B4" s="128" t="s">
        <v>236</v>
      </c>
      <c r="C4" s="128"/>
      <c r="D4" s="286"/>
      <c r="E4" s="287"/>
      <c r="F4" s="287"/>
      <c r="G4" s="288"/>
      <c r="W4" s="159"/>
    </row>
    <row r="5" spans="2:35" ht="54" customHeight="1" x14ac:dyDescent="0.35">
      <c r="B5" s="128" t="s">
        <v>2</v>
      </c>
      <c r="C5" s="129" t="s">
        <v>3</v>
      </c>
      <c r="D5" s="130" t="s">
        <v>180</v>
      </c>
      <c r="E5" s="131" t="s">
        <v>152</v>
      </c>
      <c r="F5" s="131" t="s">
        <v>237</v>
      </c>
      <c r="G5" s="131" t="s">
        <v>238</v>
      </c>
      <c r="W5" s="159"/>
      <c r="X5" s="226" t="s">
        <v>154</v>
      </c>
      <c r="Y5" s="229" t="s">
        <v>27</v>
      </c>
    </row>
    <row r="6" spans="2:35" x14ac:dyDescent="0.35">
      <c r="B6" s="128"/>
      <c r="C6" s="128" t="s">
        <v>4</v>
      </c>
      <c r="D6" s="128" t="s">
        <v>41</v>
      </c>
      <c r="E6" s="128" t="s">
        <v>155</v>
      </c>
      <c r="F6" s="128" t="s">
        <v>156</v>
      </c>
      <c r="G6" s="128" t="s">
        <v>157</v>
      </c>
      <c r="W6" s="159"/>
      <c r="X6" s="226"/>
      <c r="Y6" s="261"/>
    </row>
    <row r="7" spans="2:35" ht="18" x14ac:dyDescent="0.35">
      <c r="B7" s="83" t="s">
        <v>19</v>
      </c>
      <c r="C7" s="132">
        <v>336</v>
      </c>
      <c r="D7" s="132">
        <v>16295.047299999998</v>
      </c>
      <c r="E7" s="132">
        <f>D7/C7</f>
        <v>48.49716458333333</v>
      </c>
      <c r="F7" s="132">
        <f t="shared" ref="F7:F15" si="0">D7*$X$7</f>
        <v>10743.324684889998</v>
      </c>
      <c r="G7" s="132">
        <f>F7/C7</f>
        <v>31.974180609791659</v>
      </c>
      <c r="W7" s="159"/>
      <c r="X7" s="53">
        <v>0.6593</v>
      </c>
      <c r="Y7" s="54" t="s">
        <v>158</v>
      </c>
    </row>
    <row r="8" spans="2:35" ht="18.75" customHeight="1" x14ac:dyDescent="0.25">
      <c r="B8" s="83" t="s">
        <v>20</v>
      </c>
      <c r="C8" s="132">
        <v>329</v>
      </c>
      <c r="D8" s="132">
        <v>14431.6538</v>
      </c>
      <c r="E8" s="132">
        <f t="shared" ref="E8:E15" si="1">D8/C8</f>
        <v>43.865209118541031</v>
      </c>
      <c r="F8" s="132">
        <f t="shared" si="0"/>
        <v>9514.7893503399991</v>
      </c>
      <c r="G8" s="132">
        <f t="shared" ref="G8:G15" si="2">F8/C8</f>
        <v>28.920332371854101</v>
      </c>
      <c r="W8" s="159"/>
      <c r="X8" s="55" t="s">
        <v>159</v>
      </c>
    </row>
    <row r="9" spans="2:35" ht="15" x14ac:dyDescent="0.25">
      <c r="B9" s="83" t="s">
        <v>10</v>
      </c>
      <c r="C9" s="132">
        <v>329</v>
      </c>
      <c r="D9" s="132">
        <v>15634.6162</v>
      </c>
      <c r="E9" s="132">
        <f t="shared" si="1"/>
        <v>47.521629787234041</v>
      </c>
      <c r="F9" s="132">
        <f t="shared" si="0"/>
        <v>10307.90246066</v>
      </c>
      <c r="G9" s="132">
        <f t="shared" si="2"/>
        <v>31.331010518723403</v>
      </c>
      <c r="W9" s="159"/>
    </row>
    <row r="10" spans="2:35" ht="15" x14ac:dyDescent="0.25">
      <c r="B10" s="83" t="s">
        <v>11</v>
      </c>
      <c r="C10" s="132">
        <v>259</v>
      </c>
      <c r="D10" s="132">
        <v>15442.6937</v>
      </c>
      <c r="E10" s="132">
        <f t="shared" si="1"/>
        <v>59.624299999999998</v>
      </c>
      <c r="F10" s="132">
        <f t="shared" si="0"/>
        <v>10181.36795641</v>
      </c>
      <c r="G10" s="132">
        <f t="shared" si="2"/>
        <v>39.310300990000002</v>
      </c>
      <c r="W10" s="159"/>
    </row>
    <row r="11" spans="2:35" ht="15" x14ac:dyDescent="0.25">
      <c r="B11" s="83" t="s">
        <v>12</v>
      </c>
      <c r="C11" s="132">
        <v>324</v>
      </c>
      <c r="D11" s="132">
        <v>16743.446899999999</v>
      </c>
      <c r="E11" s="132">
        <f t="shared" si="1"/>
        <v>51.677305246913576</v>
      </c>
      <c r="F11" s="132">
        <f t="shared" si="0"/>
        <v>11038.95454117</v>
      </c>
      <c r="G11" s="132">
        <f t="shared" si="2"/>
        <v>34.070847349290126</v>
      </c>
      <c r="W11" s="159"/>
    </row>
    <row r="12" spans="2:35" ht="15" x14ac:dyDescent="0.25">
      <c r="B12" s="83" t="s">
        <v>13</v>
      </c>
      <c r="C12" s="132">
        <v>358</v>
      </c>
      <c r="D12" s="132">
        <v>14832.3079</v>
      </c>
      <c r="E12" s="132">
        <f t="shared" si="1"/>
        <v>41.431027653631283</v>
      </c>
      <c r="F12" s="132">
        <f t="shared" si="0"/>
        <v>9778.9405984700006</v>
      </c>
      <c r="G12" s="132">
        <f t="shared" si="2"/>
        <v>27.315476532039106</v>
      </c>
      <c r="W12" s="159"/>
    </row>
    <row r="13" spans="2:35" ht="15" x14ac:dyDescent="0.25">
      <c r="B13" s="83" t="s">
        <v>14</v>
      </c>
      <c r="C13" s="132">
        <v>359</v>
      </c>
      <c r="D13" s="132">
        <v>15981.8477</v>
      </c>
      <c r="E13" s="132">
        <f t="shared" si="1"/>
        <v>44.517681615598889</v>
      </c>
      <c r="F13" s="132">
        <f t="shared" si="0"/>
        <v>10536.83218861</v>
      </c>
      <c r="G13" s="132">
        <f t="shared" si="2"/>
        <v>29.350507489164347</v>
      </c>
      <c r="W13" s="159"/>
    </row>
    <row r="14" spans="2:35" ht="15" x14ac:dyDescent="0.25">
      <c r="B14" s="83" t="s">
        <v>15</v>
      </c>
      <c r="C14" s="132">
        <v>358</v>
      </c>
      <c r="D14" s="132">
        <v>20322.241099999999</v>
      </c>
      <c r="E14" s="132">
        <f t="shared" si="1"/>
        <v>56.766036592178772</v>
      </c>
      <c r="F14" s="132">
        <f t="shared" si="0"/>
        <v>13398.453557229999</v>
      </c>
      <c r="G14" s="132">
        <f t="shared" si="2"/>
        <v>37.425847925223458</v>
      </c>
      <c r="T14" s="139"/>
      <c r="U14" s="139"/>
      <c r="V14" s="139"/>
      <c r="W14" s="139"/>
      <c r="X14" s="139"/>
    </row>
    <row r="15" spans="2:35" ht="15" x14ac:dyDescent="0.25">
      <c r="B15" s="83" t="s">
        <v>253</v>
      </c>
      <c r="C15" s="132">
        <v>359</v>
      </c>
      <c r="D15" s="132">
        <v>15784.420599999999</v>
      </c>
      <c r="E15" s="132">
        <f t="shared" si="1"/>
        <v>43.96774540389972</v>
      </c>
      <c r="F15" s="132">
        <f t="shared" si="0"/>
        <v>10406.668501579999</v>
      </c>
      <c r="G15" s="132">
        <f t="shared" si="2"/>
        <v>28.987934544791084</v>
      </c>
      <c r="T15" s="139"/>
      <c r="U15" s="139"/>
      <c r="V15" s="139"/>
      <c r="W15" s="139"/>
      <c r="X15" s="139"/>
    </row>
    <row r="16" spans="2:35" ht="15" x14ac:dyDescent="0.25">
      <c r="B16" s="83" t="s">
        <v>16</v>
      </c>
      <c r="C16" s="83"/>
      <c r="D16" s="83"/>
      <c r="E16" s="83"/>
      <c r="F16" s="83"/>
      <c r="G16" s="83"/>
      <c r="T16" s="139"/>
      <c r="U16" s="139"/>
      <c r="V16" s="139"/>
      <c r="W16" s="139"/>
      <c r="X16" s="139"/>
    </row>
    <row r="17" spans="1:35" ht="15" x14ac:dyDescent="0.25">
      <c r="B17" s="83" t="s">
        <v>17</v>
      </c>
      <c r="C17" s="83"/>
      <c r="D17" s="83"/>
      <c r="E17" s="83"/>
      <c r="F17" s="83"/>
      <c r="G17" s="83"/>
      <c r="T17" s="139"/>
      <c r="U17" s="139"/>
      <c r="V17" s="139"/>
      <c r="W17" s="139"/>
      <c r="X17" s="139"/>
    </row>
    <row r="18" spans="1:35" ht="15" x14ac:dyDescent="0.25">
      <c r="B18" s="83" t="s">
        <v>18</v>
      </c>
      <c r="C18" s="83"/>
      <c r="D18" s="83"/>
      <c r="E18" s="83"/>
      <c r="F18" s="83"/>
      <c r="G18" s="83"/>
      <c r="T18" s="139"/>
      <c r="U18" s="139"/>
      <c r="V18" s="139"/>
      <c r="W18" s="139"/>
      <c r="X18" s="139"/>
    </row>
    <row r="19" spans="1:35" ht="15" x14ac:dyDescent="0.25">
      <c r="B19" s="83" t="s">
        <v>21</v>
      </c>
      <c r="C19" s="83">
        <f>SUM(C7:C18)</f>
        <v>3011</v>
      </c>
      <c r="D19" s="83">
        <f>SUM(D7:D18)</f>
        <v>145468.2752</v>
      </c>
      <c r="E19" s="83">
        <f>SUM(E7:E18)</f>
        <v>437.86810000133067</v>
      </c>
      <c r="F19" s="83">
        <f>SUM(F7:F18)</f>
        <v>95907.233839359993</v>
      </c>
      <c r="G19" s="83">
        <f>F19/C19</f>
        <v>31.852286230275652</v>
      </c>
      <c r="T19" s="139"/>
      <c r="U19" s="139"/>
      <c r="V19" s="139"/>
      <c r="W19" s="139"/>
      <c r="X19" s="139"/>
    </row>
    <row r="20" spans="1:35" ht="15" x14ac:dyDescent="0.25">
      <c r="B20" s="16" t="s">
        <v>137</v>
      </c>
      <c r="C20" s="206">
        <f>AVERAGE(C7:C15)</f>
        <v>334.55555555555554</v>
      </c>
      <c r="S20" s="139"/>
      <c r="T20" s="139"/>
      <c r="U20" s="139"/>
      <c r="V20" s="139"/>
      <c r="W20" s="139"/>
      <c r="X20" s="139"/>
      <c r="AI20" s="69"/>
    </row>
    <row r="21" spans="1:35" ht="15" x14ac:dyDescent="0.25">
      <c r="S21" s="170"/>
      <c r="T21" s="170"/>
      <c r="U21" s="139"/>
      <c r="V21" s="139"/>
      <c r="W21" s="139"/>
      <c r="X21" s="139"/>
      <c r="AI21" s="69"/>
    </row>
    <row r="22" spans="1:35" x14ac:dyDescent="0.35">
      <c r="A22" s="225" t="s">
        <v>182</v>
      </c>
      <c r="B22" s="225"/>
      <c r="C22" s="225"/>
      <c r="D22" s="225"/>
      <c r="E22" s="225"/>
      <c r="F22" s="225"/>
      <c r="G22" s="225"/>
      <c r="S22" s="140"/>
      <c r="T22" s="140"/>
      <c r="U22" s="170"/>
      <c r="V22" s="170"/>
      <c r="W22" s="170"/>
      <c r="X22" s="170"/>
      <c r="AI22" s="69"/>
    </row>
    <row r="23" spans="1:35" ht="15.75" customHeight="1" x14ac:dyDescent="0.35">
      <c r="B23" s="79" t="s">
        <v>23</v>
      </c>
      <c r="C23" s="230" t="s">
        <v>24</v>
      </c>
      <c r="D23" s="266"/>
      <c r="E23" s="267"/>
      <c r="F23" s="79" t="s">
        <v>25</v>
      </c>
      <c r="G23" s="79" t="s">
        <v>27</v>
      </c>
      <c r="S23" s="156"/>
      <c r="T23" s="155"/>
      <c r="U23" s="140"/>
      <c r="V23" s="140"/>
      <c r="W23" s="140"/>
      <c r="X23" s="140"/>
      <c r="AI23" s="69"/>
    </row>
    <row r="24" spans="1:35" ht="15" customHeight="1" x14ac:dyDescent="0.35">
      <c r="B24" s="78">
        <v>1</v>
      </c>
      <c r="C24" s="253" t="s">
        <v>160</v>
      </c>
      <c r="D24" s="254"/>
      <c r="E24" s="255"/>
      <c r="F24" s="67">
        <f>F19</f>
        <v>95907.233839359993</v>
      </c>
      <c r="G24" s="78" t="s">
        <v>161</v>
      </c>
      <c r="S24" s="156"/>
      <c r="T24" s="155"/>
      <c r="U24" s="155"/>
      <c r="V24" s="155"/>
      <c r="W24" s="158"/>
      <c r="X24" s="156"/>
      <c r="AI24" s="69"/>
    </row>
    <row r="25" spans="1:35" ht="25.5" customHeight="1" x14ac:dyDescent="0.35">
      <c r="B25" s="78">
        <v>2</v>
      </c>
      <c r="C25" s="253" t="s">
        <v>162</v>
      </c>
      <c r="D25" s="254"/>
      <c r="E25" s="255"/>
      <c r="F25" s="67">
        <f>F24/C20</f>
        <v>286.67057607248091</v>
      </c>
      <c r="G25" s="78" t="s">
        <v>181</v>
      </c>
      <c r="T25" s="139"/>
      <c r="U25" s="155"/>
      <c r="V25" s="155"/>
      <c r="W25" s="158"/>
      <c r="X25" s="156"/>
      <c r="AI25" s="69"/>
    </row>
    <row r="26" spans="1:35" ht="15" x14ac:dyDescent="0.25">
      <c r="S26" s="169"/>
      <c r="T26" s="139"/>
      <c r="U26" s="139"/>
      <c r="V26" s="139"/>
      <c r="W26" s="139"/>
      <c r="X26" s="139"/>
      <c r="AI26" s="69"/>
    </row>
    <row r="27" spans="1:35" x14ac:dyDescent="0.35">
      <c r="B27" s="8" t="s">
        <v>76</v>
      </c>
      <c r="S27" s="140"/>
      <c r="T27" s="140"/>
      <c r="U27" s="139"/>
      <c r="V27" s="139"/>
      <c r="W27" s="139"/>
      <c r="AI27" s="69"/>
    </row>
    <row r="28" spans="1:35" ht="15" customHeight="1" x14ac:dyDescent="0.35">
      <c r="B28" s="230" t="s">
        <v>163</v>
      </c>
      <c r="C28" s="266"/>
      <c r="D28" s="266"/>
      <c r="E28" s="266"/>
      <c r="F28" s="266"/>
      <c r="G28" s="266"/>
      <c r="H28" s="266"/>
      <c r="I28" s="266"/>
      <c r="J28" s="266"/>
      <c r="K28" s="266"/>
      <c r="L28" s="266"/>
      <c r="M28" s="266"/>
      <c r="N28" s="266"/>
      <c r="O28" s="266"/>
      <c r="P28" s="267"/>
      <c r="S28" s="235"/>
      <c r="T28" s="140"/>
      <c r="U28" s="140"/>
      <c r="V28" s="140"/>
      <c r="W28" s="140"/>
      <c r="X28" s="140"/>
      <c r="Y28" s="140"/>
      <c r="Z28" s="140"/>
      <c r="AA28" s="140"/>
      <c r="AB28" s="140"/>
      <c r="AC28" s="140"/>
      <c r="AD28" s="140"/>
      <c r="AE28" s="140"/>
      <c r="AF28" s="140"/>
      <c r="AG28" s="140"/>
      <c r="AI28" s="69"/>
    </row>
    <row r="29" spans="1:35" ht="15" customHeight="1" x14ac:dyDescent="0.35">
      <c r="B29" s="265" t="s">
        <v>2</v>
      </c>
      <c r="C29" s="226" t="s">
        <v>77</v>
      </c>
      <c r="D29" s="226"/>
      <c r="E29" s="226" t="s">
        <v>88</v>
      </c>
      <c r="F29" s="226"/>
      <c r="G29" s="226" t="s">
        <v>78</v>
      </c>
      <c r="H29" s="226"/>
      <c r="I29" s="226" t="s">
        <v>189</v>
      </c>
      <c r="J29" s="226"/>
      <c r="K29" s="226" t="s">
        <v>79</v>
      </c>
      <c r="L29" s="226"/>
      <c r="M29" s="226" t="s">
        <v>80</v>
      </c>
      <c r="N29" s="226"/>
      <c r="O29" s="268" t="s">
        <v>81</v>
      </c>
      <c r="P29" s="272"/>
      <c r="S29" s="235"/>
      <c r="T29" s="140"/>
      <c r="U29" s="140"/>
      <c r="V29" s="235"/>
      <c r="W29" s="235"/>
      <c r="X29" s="235"/>
      <c r="Y29" s="235"/>
      <c r="Z29" s="235"/>
      <c r="AA29" s="235"/>
      <c r="AB29" s="235"/>
      <c r="AC29" s="235"/>
      <c r="AD29" s="235"/>
      <c r="AE29" s="235"/>
      <c r="AF29" s="235"/>
      <c r="AG29" s="235"/>
      <c r="AI29" s="69"/>
    </row>
    <row r="30" spans="1:35" x14ac:dyDescent="0.35">
      <c r="B30" s="265"/>
      <c r="C30" s="226"/>
      <c r="D30" s="226"/>
      <c r="E30" s="226"/>
      <c r="F30" s="226"/>
      <c r="G30" s="226"/>
      <c r="H30" s="226"/>
      <c r="I30" s="226"/>
      <c r="J30" s="226"/>
      <c r="K30" s="226"/>
      <c r="L30" s="226"/>
      <c r="M30" s="226"/>
      <c r="N30" s="226"/>
      <c r="O30" s="251"/>
      <c r="P30" s="252"/>
      <c r="S30" s="235"/>
      <c r="T30" s="140"/>
      <c r="U30" s="140"/>
      <c r="V30" s="235"/>
      <c r="W30" s="235"/>
      <c r="X30" s="235"/>
      <c r="Y30" s="235"/>
      <c r="Z30" s="235"/>
      <c r="AA30" s="235"/>
      <c r="AB30" s="235"/>
      <c r="AC30" s="235"/>
      <c r="AD30" s="235"/>
      <c r="AE30" s="235"/>
      <c r="AF30" s="235"/>
      <c r="AG30" s="235"/>
      <c r="AI30" s="69"/>
    </row>
    <row r="31" spans="1:35" ht="15" customHeight="1" x14ac:dyDescent="0.35">
      <c r="B31" s="261"/>
      <c r="C31" s="79" t="s">
        <v>82</v>
      </c>
      <c r="D31" s="79" t="s">
        <v>58</v>
      </c>
      <c r="E31" s="79" t="s">
        <v>82</v>
      </c>
      <c r="F31" s="79" t="s">
        <v>58</v>
      </c>
      <c r="G31" s="79" t="s">
        <v>82</v>
      </c>
      <c r="H31" s="79" t="s">
        <v>58</v>
      </c>
      <c r="I31" s="79" t="s">
        <v>82</v>
      </c>
      <c r="J31" s="79" t="s">
        <v>58</v>
      </c>
      <c r="K31" s="79" t="s">
        <v>82</v>
      </c>
      <c r="L31" s="79" t="s">
        <v>58</v>
      </c>
      <c r="M31" s="79" t="s">
        <v>83</v>
      </c>
      <c r="N31" s="79" t="s">
        <v>58</v>
      </c>
      <c r="O31" s="79" t="s">
        <v>126</v>
      </c>
      <c r="P31" s="79" t="s">
        <v>58</v>
      </c>
      <c r="S31" s="144"/>
      <c r="T31" s="164"/>
      <c r="U31" s="140"/>
      <c r="V31" s="140"/>
      <c r="W31" s="140"/>
      <c r="X31" s="140"/>
      <c r="Y31" s="140"/>
      <c r="Z31" s="140"/>
      <c r="AA31" s="140"/>
      <c r="AB31" s="140"/>
      <c r="AC31" s="140"/>
      <c r="AD31" s="140"/>
      <c r="AE31" s="140"/>
      <c r="AF31" s="140"/>
      <c r="AG31" s="140"/>
      <c r="AI31" s="69"/>
    </row>
    <row r="32" spans="1:35" ht="15" x14ac:dyDescent="0.25">
      <c r="B32" s="12" t="s">
        <v>19</v>
      </c>
      <c r="C32" s="52"/>
      <c r="D32" s="58"/>
      <c r="E32" s="20">
        <v>0</v>
      </c>
      <c r="F32" s="31">
        <v>0</v>
      </c>
      <c r="G32" s="20">
        <v>200</v>
      </c>
      <c r="H32" s="31">
        <v>2700</v>
      </c>
      <c r="I32" s="31">
        <v>0</v>
      </c>
      <c r="J32" s="31">
        <v>0</v>
      </c>
      <c r="K32" s="32">
        <v>0</v>
      </c>
      <c r="L32" s="31">
        <v>0</v>
      </c>
      <c r="M32" s="20"/>
      <c r="N32" s="31"/>
      <c r="O32" s="20">
        <v>0</v>
      </c>
      <c r="P32" s="31">
        <v>0</v>
      </c>
      <c r="S32" s="144"/>
      <c r="T32" s="164"/>
      <c r="U32" s="165"/>
      <c r="V32" s="164"/>
      <c r="W32" s="165"/>
      <c r="X32" s="164"/>
      <c r="Y32" s="165"/>
      <c r="Z32" s="164"/>
      <c r="AA32" s="165"/>
      <c r="AB32" s="166"/>
      <c r="AC32" s="167"/>
      <c r="AD32" s="168"/>
      <c r="AE32" s="167"/>
      <c r="AF32" s="168"/>
      <c r="AG32" s="167"/>
      <c r="AI32" s="69"/>
    </row>
    <row r="33" spans="1:43" ht="15" x14ac:dyDescent="0.25">
      <c r="B33" s="12" t="s">
        <v>20</v>
      </c>
      <c r="C33" s="52"/>
      <c r="D33" s="58"/>
      <c r="E33" s="20">
        <v>0</v>
      </c>
      <c r="F33" s="31">
        <v>0</v>
      </c>
      <c r="G33" s="20">
        <v>180</v>
      </c>
      <c r="H33" s="31">
        <v>2430</v>
      </c>
      <c r="I33" s="31">
        <v>0</v>
      </c>
      <c r="J33" s="31">
        <v>0</v>
      </c>
      <c r="K33" s="32">
        <v>0</v>
      </c>
      <c r="L33" s="31">
        <v>0</v>
      </c>
      <c r="M33" s="20"/>
      <c r="N33" s="31"/>
      <c r="O33" s="20"/>
      <c r="P33" s="31"/>
      <c r="S33" s="144"/>
      <c r="T33" s="164"/>
      <c r="U33" s="165"/>
      <c r="V33" s="164"/>
      <c r="W33" s="165"/>
      <c r="X33" s="164"/>
      <c r="Y33" s="165"/>
      <c r="Z33" s="165"/>
      <c r="AA33" s="165"/>
      <c r="AB33" s="166"/>
      <c r="AC33" s="167"/>
      <c r="AD33" s="168"/>
      <c r="AE33" s="167"/>
      <c r="AF33" s="168"/>
      <c r="AG33" s="167"/>
      <c r="AI33" s="69"/>
    </row>
    <row r="34" spans="1:43" ht="15" x14ac:dyDescent="0.25">
      <c r="B34" s="12" t="s">
        <v>10</v>
      </c>
      <c r="C34" s="52"/>
      <c r="D34" s="58"/>
      <c r="E34" s="20">
        <v>0</v>
      </c>
      <c r="F34" s="31">
        <v>0</v>
      </c>
      <c r="G34" s="20">
        <v>150</v>
      </c>
      <c r="H34" s="31">
        <v>2025</v>
      </c>
      <c r="I34" s="31">
        <v>0</v>
      </c>
      <c r="J34" s="31">
        <v>0</v>
      </c>
      <c r="K34" s="32">
        <v>0</v>
      </c>
      <c r="L34" s="31">
        <v>0</v>
      </c>
      <c r="M34" s="20"/>
      <c r="N34" s="31"/>
      <c r="O34" s="20"/>
      <c r="P34" s="31"/>
      <c r="S34" s="144"/>
      <c r="T34" s="164"/>
      <c r="U34" s="165"/>
      <c r="V34" s="164"/>
      <c r="W34" s="165"/>
      <c r="X34" s="164"/>
      <c r="Y34" s="165"/>
      <c r="Z34" s="165"/>
      <c r="AA34" s="165"/>
      <c r="AB34" s="166"/>
      <c r="AC34" s="167"/>
      <c r="AD34" s="168"/>
      <c r="AE34" s="167"/>
      <c r="AF34" s="168"/>
      <c r="AG34" s="167"/>
      <c r="AI34" s="69"/>
    </row>
    <row r="35" spans="1:43" ht="15" x14ac:dyDescent="0.25">
      <c r="B35" s="12" t="s">
        <v>11</v>
      </c>
      <c r="C35" s="52"/>
      <c r="D35" s="58"/>
      <c r="E35" s="20">
        <v>288.34199999999998</v>
      </c>
      <c r="F35" s="31">
        <v>3907.34</v>
      </c>
      <c r="G35" s="20">
        <v>51.758000000000003</v>
      </c>
      <c r="H35" s="31">
        <v>666.64</v>
      </c>
      <c r="I35" s="31">
        <v>0</v>
      </c>
      <c r="J35" s="31">
        <v>0</v>
      </c>
      <c r="K35" s="32">
        <v>44</v>
      </c>
      <c r="L35" s="31">
        <v>497.2</v>
      </c>
      <c r="M35" s="20"/>
      <c r="N35" s="31"/>
      <c r="O35" s="20"/>
      <c r="P35" s="31"/>
      <c r="S35" s="144"/>
      <c r="T35" s="164"/>
      <c r="U35" s="165"/>
      <c r="V35" s="164"/>
      <c r="W35" s="165"/>
      <c r="X35" s="164"/>
      <c r="Y35" s="165"/>
      <c r="Z35" s="165"/>
      <c r="AA35" s="165"/>
      <c r="AB35" s="166"/>
      <c r="AC35" s="167"/>
      <c r="AD35" s="168"/>
      <c r="AE35" s="167"/>
      <c r="AF35" s="168"/>
      <c r="AG35" s="167"/>
      <c r="AI35" s="69"/>
    </row>
    <row r="36" spans="1:43" ht="15" x14ac:dyDescent="0.25">
      <c r="B36" s="12" t="s">
        <v>12</v>
      </c>
      <c r="C36" s="52"/>
      <c r="D36" s="58"/>
      <c r="E36" s="20">
        <v>52</v>
      </c>
      <c r="F36" s="31">
        <v>743.6</v>
      </c>
      <c r="G36" s="20">
        <v>51.758000000000003</v>
      </c>
      <c r="H36" s="31">
        <v>666.64</v>
      </c>
      <c r="I36" s="31">
        <v>0</v>
      </c>
      <c r="J36" s="31">
        <v>0</v>
      </c>
      <c r="K36" s="32">
        <v>13325.566999999999</v>
      </c>
      <c r="L36" s="31">
        <v>156446.17000000001</v>
      </c>
      <c r="M36" s="20"/>
      <c r="N36" s="31"/>
      <c r="O36" s="20"/>
      <c r="P36" s="31"/>
      <c r="S36" s="144"/>
      <c r="T36" s="164"/>
      <c r="U36" s="165"/>
      <c r="V36" s="164"/>
      <c r="W36" s="165"/>
      <c r="X36" s="164"/>
      <c r="Y36" s="165"/>
      <c r="Z36" s="165"/>
      <c r="AA36" s="165"/>
      <c r="AB36" s="166"/>
      <c r="AC36" s="167"/>
      <c r="AD36" s="168"/>
      <c r="AE36" s="167"/>
      <c r="AF36" s="168"/>
      <c r="AG36" s="167"/>
      <c r="AI36" s="69"/>
    </row>
    <row r="37" spans="1:43" ht="15" x14ac:dyDescent="0.25">
      <c r="B37" s="12" t="s">
        <v>13</v>
      </c>
      <c r="C37" s="52"/>
      <c r="D37" s="58"/>
      <c r="E37" s="20">
        <v>170.55</v>
      </c>
      <c r="F37" s="31">
        <v>2407.48</v>
      </c>
      <c r="G37" s="20">
        <v>26</v>
      </c>
      <c r="H37" s="31">
        <v>334.88</v>
      </c>
      <c r="I37" s="31">
        <v>0</v>
      </c>
      <c r="J37" s="31">
        <v>0</v>
      </c>
      <c r="K37" s="32">
        <v>9522</v>
      </c>
      <c r="L37" s="31">
        <v>125261.72</v>
      </c>
      <c r="M37" s="20"/>
      <c r="N37" s="31"/>
      <c r="O37" s="20"/>
      <c r="P37" s="31"/>
      <c r="S37" s="144"/>
      <c r="T37" s="164"/>
      <c r="U37" s="165"/>
      <c r="V37" s="164"/>
      <c r="W37" s="165"/>
      <c r="X37" s="164"/>
      <c r="Y37" s="165"/>
      <c r="Z37" s="165"/>
      <c r="AA37" s="165"/>
      <c r="AB37" s="166"/>
      <c r="AC37" s="167"/>
      <c r="AD37" s="168"/>
      <c r="AE37" s="167"/>
      <c r="AF37" s="168"/>
      <c r="AG37" s="167"/>
      <c r="AI37" s="69"/>
    </row>
    <row r="38" spans="1:43" ht="15" x14ac:dyDescent="0.25">
      <c r="B38" s="12" t="s">
        <v>14</v>
      </c>
      <c r="C38" s="52"/>
      <c r="D38" s="58"/>
      <c r="E38" s="20">
        <v>94</v>
      </c>
      <c r="F38" s="31">
        <v>1344.2</v>
      </c>
      <c r="G38" s="20">
        <v>0</v>
      </c>
      <c r="H38" s="31">
        <v>0</v>
      </c>
      <c r="I38" s="31">
        <v>0</v>
      </c>
      <c r="J38" s="31">
        <v>0</v>
      </c>
      <c r="K38" s="32">
        <v>193</v>
      </c>
      <c r="L38" s="31">
        <v>2371.9699999999998</v>
      </c>
      <c r="M38" s="20"/>
      <c r="N38" s="31"/>
      <c r="O38" s="20"/>
      <c r="P38" s="31"/>
      <c r="S38" s="144"/>
      <c r="T38" s="164"/>
      <c r="U38" s="165"/>
      <c r="V38" s="164"/>
      <c r="W38" s="165"/>
      <c r="X38" s="164"/>
      <c r="Y38" s="165"/>
      <c r="Z38" s="165"/>
      <c r="AA38" s="165"/>
      <c r="AB38" s="166"/>
      <c r="AC38" s="167"/>
      <c r="AD38" s="168"/>
      <c r="AE38" s="167"/>
      <c r="AF38" s="168"/>
      <c r="AG38" s="167"/>
      <c r="AI38" s="69"/>
    </row>
    <row r="39" spans="1:43" ht="15" x14ac:dyDescent="0.25">
      <c r="B39" s="12" t="s">
        <v>15</v>
      </c>
      <c r="C39" s="52"/>
      <c r="D39" s="58"/>
      <c r="E39" s="20">
        <v>198.93700000000001</v>
      </c>
      <c r="F39" s="31">
        <v>22116.47</v>
      </c>
      <c r="G39" s="20">
        <v>58</v>
      </c>
      <c r="H39" s="31">
        <v>747.04</v>
      </c>
      <c r="I39" s="31">
        <v>90.427000000000007</v>
      </c>
      <c r="J39" s="31">
        <v>1166.8800000000001</v>
      </c>
      <c r="K39" s="32">
        <v>5780.2139999999999</v>
      </c>
      <c r="L39" s="31">
        <v>76645.64</v>
      </c>
      <c r="M39" s="20"/>
      <c r="N39" s="31"/>
      <c r="O39" s="20"/>
      <c r="P39" s="31"/>
      <c r="S39" s="144"/>
      <c r="T39" s="164"/>
      <c r="U39" s="165"/>
      <c r="V39" s="164"/>
      <c r="W39" s="165"/>
      <c r="X39" s="164"/>
      <c r="Y39" s="165"/>
      <c r="Z39" s="165"/>
      <c r="AA39" s="165"/>
      <c r="AB39" s="166"/>
      <c r="AC39" s="167"/>
      <c r="AD39" s="168"/>
      <c r="AE39" s="167"/>
      <c r="AF39" s="168"/>
      <c r="AG39" s="167"/>
      <c r="AI39" s="69"/>
    </row>
    <row r="40" spans="1:43" ht="15" x14ac:dyDescent="0.25">
      <c r="B40" s="12" t="s">
        <v>253</v>
      </c>
      <c r="C40" s="52"/>
      <c r="D40" s="58"/>
      <c r="E40" s="52"/>
      <c r="F40" s="58"/>
      <c r="G40" s="52"/>
      <c r="H40" s="58"/>
      <c r="I40" s="58"/>
      <c r="J40" s="58"/>
      <c r="K40" s="32"/>
      <c r="L40" s="31"/>
      <c r="M40" s="20"/>
      <c r="N40" s="31"/>
      <c r="O40" s="20"/>
      <c r="P40" s="31"/>
      <c r="S40" s="144"/>
      <c r="T40" s="164"/>
      <c r="U40" s="165"/>
      <c r="V40" s="164"/>
      <c r="W40" s="165"/>
      <c r="X40" s="164"/>
      <c r="Y40" s="165"/>
      <c r="Z40" s="165"/>
      <c r="AA40" s="165"/>
      <c r="AB40" s="166"/>
      <c r="AC40" s="167"/>
      <c r="AD40" s="168"/>
      <c r="AE40" s="167"/>
      <c r="AF40" s="168"/>
      <c r="AG40" s="167"/>
      <c r="AI40" s="69"/>
    </row>
    <row r="41" spans="1:43" ht="15" x14ac:dyDescent="0.25">
      <c r="B41" s="12" t="s">
        <v>16</v>
      </c>
      <c r="C41" s="52"/>
      <c r="D41" s="58"/>
      <c r="E41" s="52"/>
      <c r="F41" s="58"/>
      <c r="G41" s="52"/>
      <c r="H41" s="58"/>
      <c r="I41" s="58"/>
      <c r="J41" s="58"/>
      <c r="K41" s="32"/>
      <c r="L41" s="31"/>
      <c r="M41" s="20"/>
      <c r="N41" s="31"/>
      <c r="O41" s="20"/>
      <c r="P41" s="31"/>
      <c r="S41" s="144"/>
      <c r="T41" s="164"/>
      <c r="U41" s="165"/>
      <c r="V41" s="164"/>
      <c r="W41" s="165"/>
      <c r="X41" s="164"/>
      <c r="Y41" s="165"/>
      <c r="Z41" s="165"/>
      <c r="AA41" s="165"/>
      <c r="AB41" s="166"/>
      <c r="AC41" s="167"/>
      <c r="AD41" s="168"/>
      <c r="AE41" s="167"/>
      <c r="AF41" s="168"/>
      <c r="AG41" s="167"/>
      <c r="AI41" s="69"/>
    </row>
    <row r="42" spans="1:43" ht="15" x14ac:dyDescent="0.25">
      <c r="B42" s="12" t="s">
        <v>17</v>
      </c>
      <c r="C42" s="52"/>
      <c r="D42" s="58"/>
      <c r="E42" s="52"/>
      <c r="F42" s="58"/>
      <c r="G42" s="52"/>
      <c r="H42" s="58"/>
      <c r="I42" s="58"/>
      <c r="J42" s="58"/>
      <c r="K42" s="32"/>
      <c r="L42" s="31"/>
      <c r="M42" s="20"/>
      <c r="N42" s="31"/>
      <c r="O42" s="20"/>
      <c r="P42" s="31"/>
      <c r="S42" s="144"/>
      <c r="T42" s="164"/>
      <c r="U42" s="165"/>
      <c r="V42" s="164"/>
      <c r="W42" s="165"/>
      <c r="X42" s="164"/>
      <c r="Y42" s="165"/>
      <c r="Z42" s="165"/>
      <c r="AA42" s="165"/>
      <c r="AB42" s="166"/>
      <c r="AC42" s="167"/>
      <c r="AD42" s="168"/>
      <c r="AE42" s="167"/>
      <c r="AF42" s="168"/>
      <c r="AG42" s="167"/>
      <c r="AI42" s="69"/>
    </row>
    <row r="43" spans="1:43" ht="15" customHeight="1" x14ac:dyDescent="0.25">
      <c r="B43" s="12" t="s">
        <v>18</v>
      </c>
      <c r="C43" s="52"/>
      <c r="D43" s="58"/>
      <c r="E43" s="52"/>
      <c r="F43" s="58"/>
      <c r="G43" s="52"/>
      <c r="H43" s="58"/>
      <c r="I43" s="58"/>
      <c r="J43" s="58"/>
      <c r="K43" s="32"/>
      <c r="L43" s="31"/>
      <c r="M43" s="20"/>
      <c r="N43" s="31"/>
      <c r="O43" s="20"/>
      <c r="P43" s="31"/>
      <c r="S43" s="149"/>
      <c r="T43" s="163"/>
      <c r="U43" s="165"/>
      <c r="V43" s="164"/>
      <c r="W43" s="165"/>
      <c r="X43" s="164"/>
      <c r="Y43" s="165"/>
      <c r="Z43" s="165"/>
      <c r="AA43" s="165"/>
      <c r="AB43" s="166"/>
      <c r="AC43" s="167"/>
      <c r="AD43" s="168"/>
      <c r="AE43" s="167"/>
      <c r="AF43" s="168"/>
      <c r="AG43" s="167"/>
      <c r="AI43" s="69"/>
      <c r="AJ43" s="230" t="s">
        <v>235</v>
      </c>
      <c r="AK43" s="267"/>
      <c r="AL43" s="230" t="s">
        <v>232</v>
      </c>
      <c r="AM43" s="267"/>
    </row>
    <row r="44" spans="1:43" ht="15" x14ac:dyDescent="0.25">
      <c r="B44" s="13" t="s">
        <v>21</v>
      </c>
      <c r="C44" s="57">
        <f t="shared" ref="C44:P44" si="3">SUM(C32:C43)</f>
        <v>0</v>
      </c>
      <c r="D44" s="57">
        <f t="shared" si="3"/>
        <v>0</v>
      </c>
      <c r="E44" s="57">
        <f t="shared" si="3"/>
        <v>803.82900000000006</v>
      </c>
      <c r="F44" s="57">
        <f t="shared" si="3"/>
        <v>30519.090000000004</v>
      </c>
      <c r="G44" s="57">
        <f t="shared" si="3"/>
        <v>717.51600000000008</v>
      </c>
      <c r="H44" s="57">
        <f t="shared" si="3"/>
        <v>9570.2000000000007</v>
      </c>
      <c r="I44" s="57">
        <f t="shared" si="3"/>
        <v>90.427000000000007</v>
      </c>
      <c r="J44" s="57">
        <f t="shared" si="3"/>
        <v>1166.8800000000001</v>
      </c>
      <c r="K44" s="57">
        <f t="shared" si="3"/>
        <v>28864.780999999999</v>
      </c>
      <c r="L44" s="57">
        <f t="shared" si="3"/>
        <v>361222.7</v>
      </c>
      <c r="M44" s="57">
        <f t="shared" si="3"/>
        <v>0</v>
      </c>
      <c r="N44" s="57">
        <f t="shared" si="3"/>
        <v>0</v>
      </c>
      <c r="O44" s="57">
        <f t="shared" si="3"/>
        <v>0</v>
      </c>
      <c r="P44" s="57">
        <f t="shared" si="3"/>
        <v>0</v>
      </c>
      <c r="S44" s="149"/>
      <c r="T44" s="163"/>
      <c r="U44" s="163"/>
      <c r="V44" s="163"/>
      <c r="W44" s="163"/>
      <c r="X44" s="163"/>
      <c r="Y44" s="163"/>
      <c r="Z44" s="163"/>
      <c r="AA44" s="163"/>
      <c r="AB44" s="163"/>
      <c r="AC44" s="163"/>
      <c r="AD44" s="163"/>
      <c r="AE44" s="163"/>
      <c r="AF44" s="163"/>
      <c r="AG44" s="163"/>
      <c r="AI44" s="69"/>
      <c r="AJ44" s="122" t="s">
        <v>234</v>
      </c>
      <c r="AK44" s="120">
        <v>0.92200000000000004</v>
      </c>
      <c r="AL44" s="119" t="s">
        <v>226</v>
      </c>
      <c r="AM44" s="118">
        <v>0.95</v>
      </c>
    </row>
    <row r="45" spans="1:43" ht="30" x14ac:dyDescent="0.25">
      <c r="B45" s="13" t="s">
        <v>22</v>
      </c>
      <c r="C45" s="57">
        <f t="shared" ref="C45:P45" si="4">+C44/12</f>
        <v>0</v>
      </c>
      <c r="D45" s="57">
        <f t="shared" si="4"/>
        <v>0</v>
      </c>
      <c r="E45" s="57">
        <f t="shared" ref="E45:L45" si="5">+E44/8</f>
        <v>100.47862500000001</v>
      </c>
      <c r="F45" s="57">
        <f t="shared" si="5"/>
        <v>3814.8862500000005</v>
      </c>
      <c r="G45" s="57">
        <f t="shared" si="5"/>
        <v>89.68950000000001</v>
      </c>
      <c r="H45" s="57">
        <f t="shared" si="5"/>
        <v>1196.2750000000001</v>
      </c>
      <c r="I45" s="57">
        <f t="shared" si="5"/>
        <v>11.303375000000001</v>
      </c>
      <c r="J45" s="57">
        <f t="shared" si="5"/>
        <v>145.86000000000001</v>
      </c>
      <c r="K45" s="57">
        <f t="shared" si="5"/>
        <v>3608.0976249999999</v>
      </c>
      <c r="L45" s="57">
        <f t="shared" si="5"/>
        <v>45152.837500000001</v>
      </c>
      <c r="M45" s="57">
        <f>+M44/12</f>
        <v>0</v>
      </c>
      <c r="N45" s="57">
        <f t="shared" si="4"/>
        <v>0</v>
      </c>
      <c r="O45" s="57">
        <f t="shared" si="4"/>
        <v>0</v>
      </c>
      <c r="P45" s="57">
        <f t="shared" si="4"/>
        <v>0</v>
      </c>
      <c r="U45" s="163"/>
      <c r="V45" s="163"/>
      <c r="W45" s="163"/>
      <c r="X45" s="163"/>
      <c r="Y45" s="163"/>
      <c r="Z45" s="163"/>
      <c r="AA45" s="163"/>
      <c r="AB45" s="163"/>
      <c r="AC45" s="163"/>
      <c r="AD45" s="163"/>
      <c r="AE45" s="163"/>
      <c r="AF45" s="163"/>
      <c r="AG45" s="163"/>
      <c r="AI45" s="69"/>
      <c r="AJ45" s="121" t="s">
        <v>233</v>
      </c>
      <c r="AK45" s="120">
        <v>7.8E-2</v>
      </c>
      <c r="AL45" s="119" t="s">
        <v>232</v>
      </c>
      <c r="AM45" s="118">
        <v>0.05</v>
      </c>
    </row>
    <row r="46" spans="1:43" x14ac:dyDescent="0.35">
      <c r="U46" s="139"/>
      <c r="V46" s="139"/>
      <c r="W46" s="139"/>
      <c r="AI46" s="69"/>
      <c r="AJ46" t="s">
        <v>219</v>
      </c>
    </row>
    <row r="47" spans="1:43" ht="15" x14ac:dyDescent="0.25">
      <c r="R47" s="14"/>
      <c r="S47" s="160"/>
      <c r="T47" s="14"/>
      <c r="U47" s="14"/>
      <c r="V47" s="14"/>
      <c r="W47" s="14"/>
      <c r="AI47" s="69"/>
      <c r="AM47" s="59"/>
      <c r="AN47" s="59"/>
      <c r="AO47" s="59"/>
      <c r="AP47" s="59"/>
      <c r="AQ47" s="59"/>
    </row>
    <row r="48" spans="1:43" x14ac:dyDescent="0.35">
      <c r="A48" s="8" t="s">
        <v>164</v>
      </c>
      <c r="B48" s="8"/>
      <c r="R48" s="139"/>
      <c r="S48" s="273"/>
      <c r="T48" s="273"/>
      <c r="U48" s="139"/>
      <c r="V48" s="139"/>
      <c r="W48" s="139"/>
      <c r="AI48" s="69"/>
      <c r="AJ48" s="117"/>
      <c r="AK48" s="117"/>
    </row>
    <row r="49" spans="1:42" ht="15" customHeight="1" x14ac:dyDescent="0.35">
      <c r="A49" s="231" t="s">
        <v>2</v>
      </c>
      <c r="B49" s="269" t="s">
        <v>3</v>
      </c>
      <c r="C49" s="269" t="s">
        <v>190</v>
      </c>
      <c r="D49" s="250" t="s">
        <v>165</v>
      </c>
      <c r="E49" s="229" t="s">
        <v>166</v>
      </c>
      <c r="F49" s="229" t="s">
        <v>167</v>
      </c>
      <c r="G49" s="229" t="s">
        <v>191</v>
      </c>
      <c r="H49" s="229" t="s">
        <v>168</v>
      </c>
      <c r="I49" s="229" t="s">
        <v>169</v>
      </c>
      <c r="J49" s="229" t="s">
        <v>170</v>
      </c>
      <c r="K49" s="229" t="s">
        <v>171</v>
      </c>
      <c r="L49" s="229" t="s">
        <v>172</v>
      </c>
      <c r="M49" s="229" t="s">
        <v>173</v>
      </c>
      <c r="N49" s="226" t="s">
        <v>153</v>
      </c>
      <c r="O49" s="226" t="s">
        <v>192</v>
      </c>
      <c r="P49" s="226" t="s">
        <v>174</v>
      </c>
      <c r="R49" s="235"/>
      <c r="S49" s="273"/>
      <c r="T49" s="273"/>
      <c r="U49" s="235"/>
      <c r="V49" s="235"/>
      <c r="W49" s="235"/>
      <c r="X49" s="235"/>
      <c r="Y49" s="235"/>
      <c r="Z49" s="235"/>
      <c r="AA49" s="235"/>
      <c r="AB49" s="235"/>
      <c r="AC49" s="235"/>
      <c r="AD49" s="235"/>
      <c r="AE49" s="235"/>
      <c r="AF49" s="235"/>
      <c r="AG49" s="235"/>
      <c r="AI49" s="69"/>
    </row>
    <row r="50" spans="1:42" ht="29.25" customHeight="1" x14ac:dyDescent="0.35">
      <c r="A50" s="268"/>
      <c r="B50" s="270"/>
      <c r="C50" s="271"/>
      <c r="D50" s="272"/>
      <c r="E50" s="265"/>
      <c r="F50" s="265"/>
      <c r="G50" s="265"/>
      <c r="H50" s="265"/>
      <c r="I50" s="265"/>
      <c r="J50" s="265"/>
      <c r="K50" s="265"/>
      <c r="L50" s="265"/>
      <c r="M50" s="265"/>
      <c r="N50" s="226"/>
      <c r="O50" s="226"/>
      <c r="P50" s="226"/>
      <c r="R50" s="235"/>
      <c r="S50" s="142"/>
      <c r="T50" s="142"/>
      <c r="U50" s="235"/>
      <c r="V50" s="235"/>
      <c r="W50" s="235"/>
      <c r="X50" s="235"/>
      <c r="Y50" s="235"/>
      <c r="Z50" s="235"/>
      <c r="AA50" s="235"/>
      <c r="AB50" s="235"/>
      <c r="AC50" s="235"/>
      <c r="AD50" s="235"/>
      <c r="AE50" s="235"/>
      <c r="AF50" s="235"/>
      <c r="AG50" s="235"/>
      <c r="AI50" s="69"/>
    </row>
    <row r="51" spans="1:42" ht="15.75" customHeight="1" x14ac:dyDescent="0.35">
      <c r="A51" s="251"/>
      <c r="B51" s="103" t="s">
        <v>4</v>
      </c>
      <c r="C51" s="103" t="s">
        <v>194</v>
      </c>
      <c r="D51" s="252"/>
      <c r="E51" s="261"/>
      <c r="F51" s="261"/>
      <c r="G51" s="261"/>
      <c r="H51" s="261"/>
      <c r="I51" s="261"/>
      <c r="J51" s="261"/>
      <c r="K51" s="261"/>
      <c r="L51" s="261"/>
      <c r="M51" s="261"/>
      <c r="N51" s="79" t="s">
        <v>97</v>
      </c>
      <c r="O51" s="79" t="s">
        <v>175</v>
      </c>
      <c r="P51" s="79" t="s">
        <v>195</v>
      </c>
      <c r="R51" s="235"/>
      <c r="S51" s="143"/>
      <c r="T51" s="143"/>
      <c r="U51" s="235"/>
      <c r="V51" s="235"/>
      <c r="W51" s="235"/>
      <c r="X51" s="235"/>
      <c r="Y51" s="235"/>
      <c r="Z51" s="235"/>
      <c r="AA51" s="235"/>
      <c r="AB51" s="235"/>
      <c r="AC51" s="235"/>
      <c r="AD51" s="235"/>
      <c r="AE51" s="140"/>
      <c r="AF51" s="140"/>
      <c r="AG51" s="140"/>
      <c r="AI51" s="69"/>
      <c r="AJ51" s="226" t="s">
        <v>231</v>
      </c>
      <c r="AK51" s="226"/>
      <c r="AL51" s="79" t="s">
        <v>27</v>
      </c>
      <c r="AN51" s="226" t="s">
        <v>154</v>
      </c>
      <c r="AO51" s="226"/>
      <c r="AP51" s="79" t="s">
        <v>27</v>
      </c>
    </row>
    <row r="52" spans="1:42" ht="15.75" customHeight="1" x14ac:dyDescent="0.25">
      <c r="A52" s="12" t="s">
        <v>19</v>
      </c>
      <c r="B52" s="132">
        <v>336</v>
      </c>
      <c r="C52" s="99">
        <v>22</v>
      </c>
      <c r="D52" s="64">
        <f t="shared" ref="D52:D60" si="6">$AK$44*C32*$AK$52</f>
        <v>0</v>
      </c>
      <c r="E52" s="64">
        <f t="shared" ref="E52:E60" si="7">$AK$44*E32*$AK$53</f>
        <v>0</v>
      </c>
      <c r="F52" s="64">
        <f t="shared" ref="F52:F60" si="8">$AK$44*G32*$AK$54</f>
        <v>2.2562561105521385E-2</v>
      </c>
      <c r="G52" s="64">
        <f t="shared" ref="G52:G60" si="9">I32*$AK$44*$AK$55</f>
        <v>0</v>
      </c>
      <c r="H52" s="64">
        <f t="shared" ref="H52:H60" si="10">(C32+E32+G32+I32)*$AK$45*$AK$56</f>
        <v>1.4110576659363599E-3</v>
      </c>
      <c r="I52" s="64">
        <f t="shared" ref="I52:I60" si="11">$AM$44*K32*$AK$58</f>
        <v>0</v>
      </c>
      <c r="J52" s="64">
        <f t="shared" ref="J52:J60" si="12">$AM$45*K32*$AK$59</f>
        <v>0</v>
      </c>
      <c r="K52" s="64">
        <f t="shared" ref="K52:K60" si="13">M32*$AK$61</f>
        <v>0</v>
      </c>
      <c r="L52" s="64">
        <f t="shared" ref="L52:L60" si="14">O32*$AK$62</f>
        <v>0</v>
      </c>
      <c r="M52" s="64">
        <f t="shared" ref="M52:M60" si="15">SUM(D52:L52)</f>
        <v>2.3973618771457744E-2</v>
      </c>
      <c r="N52" s="65">
        <f t="shared" ref="N52:N60" si="16">(D52*$AO$52)+(E52*$AO$53)+(F52*$AO$54)+(G52*$AO$55)+(H52*$AO$56)+(I52*$AO$58)+(J52*$AO$59)+(K52*$AO$61)+(L52*$AO$62)</f>
        <v>1663.4883673609263</v>
      </c>
      <c r="O52" s="66">
        <f t="shared" ref="O52:O60" si="17">N52/B52</f>
        <v>4.9508582361932332</v>
      </c>
      <c r="P52" s="66">
        <f t="shared" ref="P52:P60" si="18">N52/C52</f>
        <v>75.613107607314831</v>
      </c>
      <c r="R52" s="137"/>
      <c r="S52" s="136"/>
      <c r="T52" s="136"/>
      <c r="U52" s="145"/>
      <c r="V52" s="145"/>
      <c r="W52" s="145"/>
      <c r="X52" s="145"/>
      <c r="Y52" s="145"/>
      <c r="Z52" s="145"/>
      <c r="AA52" s="145"/>
      <c r="AB52" s="145"/>
      <c r="AC52" s="145"/>
      <c r="AD52" s="145"/>
      <c r="AE52" s="164"/>
      <c r="AF52" s="165"/>
      <c r="AG52" s="165"/>
      <c r="AI52" s="69"/>
      <c r="AJ52" s="109" t="s">
        <v>230</v>
      </c>
      <c r="AK52" s="110">
        <v>1.30327185091264E-4</v>
      </c>
      <c r="AL52" s="107" t="s">
        <v>225</v>
      </c>
      <c r="AM52" s="116"/>
      <c r="AN52" s="109" t="s">
        <v>230</v>
      </c>
      <c r="AO52" s="114">
        <v>69300</v>
      </c>
      <c r="AP52" s="107" t="s">
        <v>220</v>
      </c>
    </row>
    <row r="53" spans="1:42" ht="15.75" customHeight="1" x14ac:dyDescent="0.25">
      <c r="A53" s="12" t="s">
        <v>20</v>
      </c>
      <c r="B53" s="132">
        <v>329</v>
      </c>
      <c r="C53" s="99">
        <v>22</v>
      </c>
      <c r="D53" s="64">
        <f t="shared" si="6"/>
        <v>0</v>
      </c>
      <c r="E53" s="64">
        <f t="shared" si="7"/>
        <v>0</v>
      </c>
      <c r="F53" s="64">
        <f t="shared" si="8"/>
        <v>2.0306304994969247E-2</v>
      </c>
      <c r="G53" s="64">
        <f t="shared" si="9"/>
        <v>0</v>
      </c>
      <c r="H53" s="64">
        <f t="shared" si="10"/>
        <v>1.2699518993427241E-3</v>
      </c>
      <c r="I53" s="64">
        <f t="shared" si="11"/>
        <v>0</v>
      </c>
      <c r="J53" s="64">
        <f t="shared" si="12"/>
        <v>0</v>
      </c>
      <c r="K53" s="64">
        <f t="shared" si="13"/>
        <v>0</v>
      </c>
      <c r="L53" s="64">
        <f t="shared" si="14"/>
        <v>0</v>
      </c>
      <c r="M53" s="64">
        <f t="shared" si="15"/>
        <v>2.157625689431197E-2</v>
      </c>
      <c r="N53" s="65">
        <f t="shared" si="16"/>
        <v>1497.1395306248337</v>
      </c>
      <c r="O53" s="66">
        <f t="shared" si="17"/>
        <v>4.5505760809265459</v>
      </c>
      <c r="P53" s="66">
        <f t="shared" si="18"/>
        <v>68.051796846583343</v>
      </c>
      <c r="R53" s="137"/>
      <c r="S53" s="136"/>
      <c r="T53" s="136"/>
      <c r="U53" s="145"/>
      <c r="V53" s="145"/>
      <c r="W53" s="145"/>
      <c r="X53" s="145"/>
      <c r="Y53" s="145"/>
      <c r="Z53" s="145"/>
      <c r="AA53" s="145"/>
      <c r="AB53" s="145"/>
      <c r="AC53" s="145"/>
      <c r="AD53" s="145"/>
      <c r="AE53" s="164"/>
      <c r="AF53" s="165"/>
      <c r="AG53" s="165"/>
      <c r="AI53" s="69"/>
      <c r="AJ53" s="109" t="s">
        <v>229</v>
      </c>
      <c r="AK53" s="110">
        <v>1.2176306948019201E-4</v>
      </c>
      <c r="AL53" s="107" t="s">
        <v>225</v>
      </c>
      <c r="AM53" s="113"/>
      <c r="AN53" s="109" t="s">
        <v>229</v>
      </c>
      <c r="AO53" s="114">
        <v>69300</v>
      </c>
      <c r="AP53" s="107" t="s">
        <v>220</v>
      </c>
    </row>
    <row r="54" spans="1:42" ht="15.75" customHeight="1" x14ac:dyDescent="0.25">
      <c r="A54" s="12" t="s">
        <v>10</v>
      </c>
      <c r="B54" s="132">
        <v>329</v>
      </c>
      <c r="C54" s="99">
        <v>22</v>
      </c>
      <c r="D54" s="64">
        <f t="shared" si="6"/>
        <v>0</v>
      </c>
      <c r="E54" s="64">
        <f t="shared" si="7"/>
        <v>0</v>
      </c>
      <c r="F54" s="64">
        <f t="shared" si="8"/>
        <v>1.6921920829141037E-2</v>
      </c>
      <c r="G54" s="64">
        <f t="shared" si="9"/>
        <v>0</v>
      </c>
      <c r="H54" s="64">
        <f t="shared" si="10"/>
        <v>1.0582932494522699E-3</v>
      </c>
      <c r="I54" s="64">
        <f t="shared" si="11"/>
        <v>0</v>
      </c>
      <c r="J54" s="64">
        <f t="shared" si="12"/>
        <v>0</v>
      </c>
      <c r="K54" s="64">
        <f t="shared" si="13"/>
        <v>0</v>
      </c>
      <c r="L54" s="64">
        <f t="shared" si="14"/>
        <v>0</v>
      </c>
      <c r="M54" s="64">
        <f t="shared" si="15"/>
        <v>1.7980214078593307E-2</v>
      </c>
      <c r="N54" s="65">
        <f t="shared" si="16"/>
        <v>1247.6162755206947</v>
      </c>
      <c r="O54" s="66">
        <f t="shared" si="17"/>
        <v>3.7921467341054549</v>
      </c>
      <c r="P54" s="66">
        <f t="shared" si="18"/>
        <v>56.709830705486119</v>
      </c>
      <c r="R54" s="137"/>
      <c r="S54" s="136"/>
      <c r="T54" s="136"/>
      <c r="U54" s="145"/>
      <c r="V54" s="145"/>
      <c r="W54" s="145"/>
      <c r="X54" s="145"/>
      <c r="Y54" s="145"/>
      <c r="Z54" s="145"/>
      <c r="AA54" s="145"/>
      <c r="AB54" s="145"/>
      <c r="AC54" s="145"/>
      <c r="AD54" s="145"/>
      <c r="AE54" s="164"/>
      <c r="AF54" s="165"/>
      <c r="AG54" s="165"/>
      <c r="AI54" s="69"/>
      <c r="AJ54" s="109" t="s">
        <v>228</v>
      </c>
      <c r="AK54" s="110">
        <v>1.22356622047296E-4</v>
      </c>
      <c r="AL54" s="107" t="s">
        <v>225</v>
      </c>
      <c r="AM54" s="113"/>
      <c r="AN54" s="109" t="s">
        <v>228</v>
      </c>
      <c r="AO54" s="114">
        <v>69300</v>
      </c>
      <c r="AP54" s="107" t="s">
        <v>220</v>
      </c>
    </row>
    <row r="55" spans="1:42" ht="15.75" customHeight="1" x14ac:dyDescent="0.25">
      <c r="A55" s="12" t="s">
        <v>11</v>
      </c>
      <c r="B55" s="132">
        <v>259</v>
      </c>
      <c r="C55" s="99">
        <v>22</v>
      </c>
      <c r="D55" s="64">
        <f t="shared" si="6"/>
        <v>0</v>
      </c>
      <c r="E55" s="64">
        <f t="shared" si="7"/>
        <v>3.237087323561303E-2</v>
      </c>
      <c r="F55" s="64">
        <f t="shared" si="8"/>
        <v>5.8389651884978794E-3</v>
      </c>
      <c r="G55" s="64">
        <f t="shared" si="9"/>
        <v>0</v>
      </c>
      <c r="H55" s="64">
        <f t="shared" si="10"/>
        <v>2.39950356092478E-3</v>
      </c>
      <c r="I55" s="64">
        <f t="shared" si="11"/>
        <v>5.6222833762026494E-3</v>
      </c>
      <c r="J55" s="64">
        <f t="shared" si="12"/>
        <v>1.9899531186282003E-4</v>
      </c>
      <c r="K55" s="64">
        <f t="shared" si="13"/>
        <v>0</v>
      </c>
      <c r="L55" s="64">
        <f t="shared" si="14"/>
        <v>0</v>
      </c>
      <c r="M55" s="64">
        <f t="shared" si="15"/>
        <v>4.6430620673101164E-2</v>
      </c>
      <c r="N55" s="65">
        <f t="shared" si="16"/>
        <v>3248.5267211608643</v>
      </c>
      <c r="O55" s="66">
        <f t="shared" si="17"/>
        <v>12.54257421297631</v>
      </c>
      <c r="P55" s="66">
        <f t="shared" si="18"/>
        <v>147.66030550731202</v>
      </c>
      <c r="R55" s="137"/>
      <c r="S55" s="136"/>
      <c r="T55" s="136"/>
      <c r="U55" s="145"/>
      <c r="V55" s="145"/>
      <c r="W55" s="145"/>
      <c r="X55" s="145"/>
      <c r="Y55" s="145"/>
      <c r="Z55" s="145"/>
      <c r="AA55" s="145"/>
      <c r="AB55" s="145"/>
      <c r="AC55" s="145"/>
      <c r="AD55" s="145"/>
      <c r="AE55" s="164"/>
      <c r="AF55" s="165"/>
      <c r="AG55" s="165"/>
      <c r="AI55" s="69"/>
      <c r="AJ55" s="109" t="s">
        <v>135</v>
      </c>
      <c r="AK55" s="110">
        <v>1.20999930465344E-4</v>
      </c>
      <c r="AL55" s="107" t="s">
        <v>225</v>
      </c>
      <c r="AM55" s="113"/>
      <c r="AN55" s="109" t="s">
        <v>135</v>
      </c>
      <c r="AO55" s="114">
        <v>69300</v>
      </c>
      <c r="AP55" s="107" t="s">
        <v>220</v>
      </c>
    </row>
    <row r="56" spans="1:42" ht="15.75" customHeight="1" x14ac:dyDescent="0.35">
      <c r="A56" s="12" t="s">
        <v>12</v>
      </c>
      <c r="B56" s="132">
        <v>324</v>
      </c>
      <c r="C56" s="99">
        <v>22</v>
      </c>
      <c r="D56" s="64">
        <f t="shared" si="6"/>
        <v>0</v>
      </c>
      <c r="E56" s="64">
        <f t="shared" si="7"/>
        <v>5.8378086031583261E-3</v>
      </c>
      <c r="F56" s="64">
        <f t="shared" si="8"/>
        <v>5.8389651884978794E-3</v>
      </c>
      <c r="G56" s="64">
        <f t="shared" si="9"/>
        <v>0</v>
      </c>
      <c r="H56" s="64">
        <f t="shared" si="10"/>
        <v>7.3204260651112433E-4</v>
      </c>
      <c r="I56" s="64">
        <f t="shared" si="11"/>
        <v>1.7027298596039684</v>
      </c>
      <c r="J56" s="64">
        <f t="shared" si="12"/>
        <v>6.0266485475315976E-2</v>
      </c>
      <c r="K56" s="64">
        <f t="shared" si="13"/>
        <v>0</v>
      </c>
      <c r="L56" s="64">
        <f t="shared" si="14"/>
        <v>0</v>
      </c>
      <c r="M56" s="64">
        <f t="shared" si="15"/>
        <v>1.7754051614774515</v>
      </c>
      <c r="N56" s="65">
        <f t="shared" si="16"/>
        <v>131300.1788086092</v>
      </c>
      <c r="O56" s="66">
        <f t="shared" si="17"/>
        <v>405.24746545867038</v>
      </c>
      <c r="P56" s="66">
        <f t="shared" si="18"/>
        <v>5968.1899458458729</v>
      </c>
      <c r="R56" s="137"/>
      <c r="S56" s="136"/>
      <c r="T56" s="136"/>
      <c r="U56" s="145"/>
      <c r="V56" s="145"/>
      <c r="W56" s="145"/>
      <c r="X56" s="145"/>
      <c r="Y56" s="145"/>
      <c r="Z56" s="145"/>
      <c r="AA56" s="145"/>
      <c r="AB56" s="145"/>
      <c r="AC56" s="145"/>
      <c r="AD56" s="145"/>
      <c r="AE56" s="164"/>
      <c r="AF56" s="165"/>
      <c r="AG56" s="165"/>
      <c r="AI56" s="69"/>
      <c r="AJ56" s="277" t="s">
        <v>227</v>
      </c>
      <c r="AK56" s="278">
        <v>9.0452414483100003E-5</v>
      </c>
      <c r="AL56" s="280" t="s">
        <v>225</v>
      </c>
      <c r="AM56" s="113"/>
      <c r="AN56" s="282" t="s">
        <v>227</v>
      </c>
      <c r="AO56" s="283">
        <v>70800</v>
      </c>
      <c r="AP56" s="275" t="s">
        <v>220</v>
      </c>
    </row>
    <row r="57" spans="1:42" ht="15.75" customHeight="1" x14ac:dyDescent="0.35">
      <c r="A57" s="12" t="s">
        <v>13</v>
      </c>
      <c r="B57" s="132">
        <v>358</v>
      </c>
      <c r="C57" s="99">
        <v>22</v>
      </c>
      <c r="D57" s="64">
        <f t="shared" si="6"/>
        <v>0</v>
      </c>
      <c r="E57" s="64">
        <f t="shared" si="7"/>
        <v>1.9146889562858701E-2</v>
      </c>
      <c r="F57" s="64">
        <f t="shared" si="8"/>
        <v>2.9331329437177799E-3</v>
      </c>
      <c r="G57" s="64">
        <f t="shared" si="9"/>
        <v>0</v>
      </c>
      <c r="H57" s="64">
        <f t="shared" si="10"/>
        <v>1.3867169211989579E-3</v>
      </c>
      <c r="I57" s="64">
        <f t="shared" si="11"/>
        <v>1.2167132342773097</v>
      </c>
      <c r="J57" s="64">
        <f t="shared" si="12"/>
        <v>4.3064394535403915E-2</v>
      </c>
      <c r="K57" s="64">
        <f t="shared" si="13"/>
        <v>0</v>
      </c>
      <c r="L57" s="64">
        <f t="shared" si="14"/>
        <v>0</v>
      </c>
      <c r="M57" s="64">
        <f t="shared" si="15"/>
        <v>1.283244368240489</v>
      </c>
      <c r="N57" s="65">
        <f t="shared" si="16"/>
        <v>94835.734910781888</v>
      </c>
      <c r="O57" s="66">
        <f t="shared" si="17"/>
        <v>264.90428746028459</v>
      </c>
      <c r="P57" s="66">
        <f t="shared" si="18"/>
        <v>4310.7152232173585</v>
      </c>
      <c r="R57" s="137"/>
      <c r="S57" s="136"/>
      <c r="T57" s="136"/>
      <c r="U57" s="145"/>
      <c r="V57" s="145"/>
      <c r="W57" s="145"/>
      <c r="X57" s="145"/>
      <c r="Y57" s="145"/>
      <c r="Z57" s="145"/>
      <c r="AA57" s="145"/>
      <c r="AB57" s="145"/>
      <c r="AC57" s="145"/>
      <c r="AD57" s="145"/>
      <c r="AE57" s="164"/>
      <c r="AF57" s="165"/>
      <c r="AG57" s="165"/>
      <c r="AI57" s="69"/>
      <c r="AJ57" s="277"/>
      <c r="AK57" s="279"/>
      <c r="AL57" s="281"/>
      <c r="AM57" s="113"/>
      <c r="AN57" s="282"/>
      <c r="AO57" s="284"/>
      <c r="AP57" s="276"/>
    </row>
    <row r="58" spans="1:42" ht="15.75" customHeight="1" x14ac:dyDescent="0.25">
      <c r="A58" s="12" t="s">
        <v>14</v>
      </c>
      <c r="B58" s="132">
        <v>359</v>
      </c>
      <c r="C58" s="99">
        <v>22</v>
      </c>
      <c r="D58" s="64">
        <f t="shared" si="6"/>
        <v>0</v>
      </c>
      <c r="E58" s="64">
        <f t="shared" si="7"/>
        <v>1.0552961705709282E-2</v>
      </c>
      <c r="F58" s="64">
        <f t="shared" si="8"/>
        <v>0</v>
      </c>
      <c r="G58" s="64">
        <f t="shared" si="9"/>
        <v>0</v>
      </c>
      <c r="H58" s="64">
        <f t="shared" si="10"/>
        <v>6.6319710299008925E-4</v>
      </c>
      <c r="I58" s="64">
        <f t="shared" si="11"/>
        <v>2.4661379354707077E-2</v>
      </c>
      <c r="J58" s="64">
        <f t="shared" si="12"/>
        <v>8.7286579976191502E-4</v>
      </c>
      <c r="K58" s="64">
        <f t="shared" si="13"/>
        <v>0</v>
      </c>
      <c r="L58" s="64">
        <f t="shared" si="14"/>
        <v>0</v>
      </c>
      <c r="M58" s="64">
        <f t="shared" si="15"/>
        <v>3.6750403963168365E-2</v>
      </c>
      <c r="N58" s="65">
        <f t="shared" si="16"/>
        <v>2667.4817099042893</v>
      </c>
      <c r="O58" s="66">
        <f t="shared" si="17"/>
        <v>7.4303111696498307</v>
      </c>
      <c r="P58" s="66">
        <f t="shared" si="18"/>
        <v>121.24916863201315</v>
      </c>
      <c r="R58" s="137"/>
      <c r="S58" s="136"/>
      <c r="T58" s="136"/>
      <c r="U58" s="145"/>
      <c r="V58" s="145"/>
      <c r="W58" s="145"/>
      <c r="X58" s="145"/>
      <c r="Y58" s="145"/>
      <c r="Z58" s="145"/>
      <c r="AA58" s="145"/>
      <c r="AB58" s="145"/>
      <c r="AC58" s="145"/>
      <c r="AD58" s="145"/>
      <c r="AE58" s="164"/>
      <c r="AF58" s="165"/>
      <c r="AG58" s="165"/>
      <c r="AI58" s="69"/>
      <c r="AJ58" s="109" t="s">
        <v>226</v>
      </c>
      <c r="AK58" s="115">
        <v>1.3450438699049401E-4</v>
      </c>
      <c r="AL58" s="107" t="s">
        <v>225</v>
      </c>
      <c r="AM58" s="113"/>
      <c r="AN58" s="109" t="s">
        <v>226</v>
      </c>
      <c r="AO58" s="114">
        <v>74100</v>
      </c>
      <c r="AP58" s="107" t="s">
        <v>220</v>
      </c>
    </row>
    <row r="59" spans="1:42" ht="15.75" customHeight="1" x14ac:dyDescent="0.35">
      <c r="A59" s="12" t="s">
        <v>15</v>
      </c>
      <c r="B59" s="132">
        <v>358</v>
      </c>
      <c r="C59" s="99">
        <v>22</v>
      </c>
      <c r="D59" s="64">
        <f t="shared" si="6"/>
        <v>0</v>
      </c>
      <c r="E59" s="64">
        <f t="shared" si="7"/>
        <v>2.2333771732432842E-2</v>
      </c>
      <c r="F59" s="64">
        <f t="shared" si="8"/>
        <v>6.5431427206012012E-3</v>
      </c>
      <c r="G59" s="64">
        <f t="shared" si="9"/>
        <v>1.008821117663887E-2</v>
      </c>
      <c r="H59" s="64">
        <f t="shared" si="10"/>
        <v>2.4507531753515891E-3</v>
      </c>
      <c r="I59" s="64">
        <f t="shared" si="11"/>
        <v>0.73859093370667783</v>
      </c>
      <c r="J59" s="64">
        <f t="shared" si="12"/>
        <v>2.614171562645087E-2</v>
      </c>
      <c r="K59" s="64">
        <f t="shared" si="13"/>
        <v>0</v>
      </c>
      <c r="L59" s="64">
        <f t="shared" si="14"/>
        <v>0</v>
      </c>
      <c r="M59" s="64">
        <f t="shared" si="15"/>
        <v>0.80614852813815319</v>
      </c>
      <c r="N59" s="65">
        <f t="shared" si="16"/>
        <v>59454.218184968777</v>
      </c>
      <c r="O59" s="66">
        <f t="shared" si="17"/>
        <v>166.07323515354406</v>
      </c>
      <c r="P59" s="66">
        <f t="shared" si="18"/>
        <v>2702.4644629531263</v>
      </c>
      <c r="R59" s="137"/>
      <c r="S59" s="136"/>
      <c r="T59" s="136"/>
      <c r="U59" s="145"/>
      <c r="V59" s="145"/>
      <c r="W59" s="145"/>
      <c r="X59" s="145"/>
      <c r="Y59" s="145"/>
      <c r="Z59" s="145"/>
      <c r="AA59" s="145"/>
      <c r="AB59" s="145"/>
      <c r="AC59" s="145"/>
      <c r="AD59" s="145"/>
      <c r="AE59" s="164"/>
      <c r="AF59" s="165"/>
      <c r="AG59" s="165"/>
      <c r="AI59" s="69"/>
      <c r="AJ59" s="277" t="s">
        <v>224</v>
      </c>
      <c r="AK59" s="278">
        <v>9.0452414483100003E-5</v>
      </c>
      <c r="AL59" s="280" t="s">
        <v>225</v>
      </c>
      <c r="AM59" s="113"/>
      <c r="AN59" s="282" t="s">
        <v>224</v>
      </c>
      <c r="AO59" s="283">
        <v>70800</v>
      </c>
      <c r="AP59" s="275" t="s">
        <v>220</v>
      </c>
    </row>
    <row r="60" spans="1:42" ht="15.75" customHeight="1" x14ac:dyDescent="0.35">
      <c r="A60" s="12" t="s">
        <v>253</v>
      </c>
      <c r="B60" s="132">
        <v>359</v>
      </c>
      <c r="C60" s="99">
        <v>22</v>
      </c>
      <c r="D60" s="64">
        <f t="shared" si="6"/>
        <v>0</v>
      </c>
      <c r="E60" s="64">
        <f t="shared" si="7"/>
        <v>0</v>
      </c>
      <c r="F60" s="64">
        <f t="shared" si="8"/>
        <v>0</v>
      </c>
      <c r="G60" s="64">
        <f t="shared" si="9"/>
        <v>0</v>
      </c>
      <c r="H60" s="64">
        <f t="shared" si="10"/>
        <v>0</v>
      </c>
      <c r="I60" s="64">
        <f t="shared" si="11"/>
        <v>0</v>
      </c>
      <c r="J60" s="64">
        <f t="shared" si="12"/>
        <v>0</v>
      </c>
      <c r="K60" s="64">
        <f t="shared" si="13"/>
        <v>0</v>
      </c>
      <c r="L60" s="64">
        <f t="shared" si="14"/>
        <v>0</v>
      </c>
      <c r="M60" s="64">
        <f t="shared" si="15"/>
        <v>0</v>
      </c>
      <c r="N60" s="65">
        <f t="shared" si="16"/>
        <v>0</v>
      </c>
      <c r="O60" s="66">
        <f t="shared" si="17"/>
        <v>0</v>
      </c>
      <c r="P60" s="66">
        <f t="shared" si="18"/>
        <v>0</v>
      </c>
      <c r="R60" s="137"/>
      <c r="S60" s="136"/>
      <c r="T60" s="136"/>
      <c r="U60" s="145"/>
      <c r="V60" s="145"/>
      <c r="W60" s="145"/>
      <c r="X60" s="145"/>
      <c r="Y60" s="145"/>
      <c r="Z60" s="145"/>
      <c r="AA60" s="145"/>
      <c r="AB60" s="145"/>
      <c r="AC60" s="145"/>
      <c r="AD60" s="145"/>
      <c r="AE60" s="164"/>
      <c r="AF60" s="165"/>
      <c r="AG60" s="165"/>
      <c r="AI60" s="69"/>
      <c r="AJ60" s="277"/>
      <c r="AK60" s="279"/>
      <c r="AL60" s="281"/>
      <c r="AM60" s="112"/>
      <c r="AN60" s="282"/>
      <c r="AO60" s="284"/>
      <c r="AP60" s="276"/>
    </row>
    <row r="61" spans="1:42" ht="15.75" customHeight="1" x14ac:dyDescent="0.25">
      <c r="A61" s="12" t="s">
        <v>16</v>
      </c>
      <c r="B61" s="99"/>
      <c r="C61" s="99"/>
      <c r="D61" s="64"/>
      <c r="E61" s="64"/>
      <c r="F61" s="64"/>
      <c r="G61" s="64"/>
      <c r="H61" s="64"/>
      <c r="I61" s="64"/>
      <c r="J61" s="64"/>
      <c r="K61" s="64"/>
      <c r="L61" s="64"/>
      <c r="M61" s="64"/>
      <c r="N61" s="65"/>
      <c r="O61" s="66"/>
      <c r="P61" s="66"/>
      <c r="R61" s="137"/>
      <c r="S61" s="143"/>
      <c r="T61" s="143"/>
      <c r="U61" s="145"/>
      <c r="V61" s="145"/>
      <c r="W61" s="145"/>
      <c r="X61" s="145"/>
      <c r="Y61" s="145"/>
      <c r="Z61" s="145"/>
      <c r="AA61" s="145"/>
      <c r="AB61" s="145"/>
      <c r="AC61" s="145"/>
      <c r="AD61" s="145"/>
      <c r="AE61" s="164"/>
      <c r="AF61" s="165"/>
      <c r="AG61" s="165"/>
      <c r="AI61" s="69"/>
      <c r="AJ61" s="109" t="s">
        <v>80</v>
      </c>
      <c r="AK61" s="110">
        <f>0.0263926972224571/1000</f>
        <v>2.6392697222457101E-5</v>
      </c>
      <c r="AL61" s="107" t="s">
        <v>223</v>
      </c>
      <c r="AN61" s="107" t="s">
        <v>80</v>
      </c>
      <c r="AO61" s="111">
        <v>63100</v>
      </c>
      <c r="AP61" s="107" t="s">
        <v>220</v>
      </c>
    </row>
    <row r="62" spans="1:42" ht="15.75" customHeight="1" x14ac:dyDescent="0.25">
      <c r="A62" s="12" t="s">
        <v>17</v>
      </c>
      <c r="B62" s="99"/>
      <c r="C62" s="99"/>
      <c r="D62" s="64"/>
      <c r="E62" s="64"/>
      <c r="F62" s="64"/>
      <c r="G62" s="64"/>
      <c r="H62" s="64"/>
      <c r="I62" s="64"/>
      <c r="J62" s="64"/>
      <c r="K62" s="64"/>
      <c r="L62" s="64"/>
      <c r="M62" s="64"/>
      <c r="N62" s="65"/>
      <c r="O62" s="66"/>
      <c r="P62" s="66"/>
      <c r="R62" s="137"/>
      <c r="S62" s="143"/>
      <c r="T62" s="143"/>
      <c r="U62" s="145"/>
      <c r="V62" s="145"/>
      <c r="W62" s="145"/>
      <c r="X62" s="145"/>
      <c r="Y62" s="145"/>
      <c r="Z62" s="145"/>
      <c r="AA62" s="145"/>
      <c r="AB62" s="145"/>
      <c r="AC62" s="145"/>
      <c r="AD62" s="145"/>
      <c r="AE62" s="164"/>
      <c r="AF62" s="165"/>
      <c r="AG62" s="165"/>
      <c r="AI62" s="69"/>
      <c r="AJ62" s="109" t="s">
        <v>81</v>
      </c>
      <c r="AK62" s="110">
        <v>3.6036968416892283E-5</v>
      </c>
      <c r="AL62" s="107" t="s">
        <v>222</v>
      </c>
      <c r="AN62" s="109" t="s">
        <v>221</v>
      </c>
      <c r="AO62" s="108">
        <v>56206.690351423902</v>
      </c>
      <c r="AP62" s="107" t="s">
        <v>220</v>
      </c>
    </row>
    <row r="63" spans="1:42" ht="15.75" customHeight="1" x14ac:dyDescent="0.35">
      <c r="A63" s="12" t="s">
        <v>18</v>
      </c>
      <c r="B63" s="99"/>
      <c r="C63" s="99"/>
      <c r="D63" s="64"/>
      <c r="E63" s="64"/>
      <c r="F63" s="64"/>
      <c r="G63" s="64"/>
      <c r="H63" s="64"/>
      <c r="I63" s="64"/>
      <c r="J63" s="64"/>
      <c r="K63" s="64"/>
      <c r="L63" s="64"/>
      <c r="M63" s="64"/>
      <c r="N63" s="65"/>
      <c r="O63" s="66"/>
      <c r="P63" s="66"/>
      <c r="R63" s="137"/>
      <c r="S63" s="148"/>
      <c r="T63" s="148"/>
      <c r="U63" s="145"/>
      <c r="V63" s="145"/>
      <c r="W63" s="145"/>
      <c r="X63" s="145"/>
      <c r="Y63" s="145"/>
      <c r="Z63" s="145"/>
      <c r="AA63" s="145"/>
      <c r="AB63" s="145"/>
      <c r="AC63" s="145"/>
      <c r="AD63" s="145"/>
      <c r="AE63" s="164"/>
      <c r="AF63" s="165"/>
      <c r="AG63" s="165"/>
      <c r="AI63" s="69"/>
      <c r="AJ63" t="s">
        <v>219</v>
      </c>
      <c r="AN63" t="s">
        <v>219</v>
      </c>
    </row>
    <row r="64" spans="1:42" ht="15" x14ac:dyDescent="0.25">
      <c r="A64" s="13" t="s">
        <v>21</v>
      </c>
      <c r="B64" s="60">
        <f t="shared" ref="B64:N64" si="19">SUM(B52:B63)</f>
        <v>3011</v>
      </c>
      <c r="C64" s="60">
        <f t="shared" si="19"/>
        <v>198</v>
      </c>
      <c r="D64" s="56">
        <f t="shared" si="19"/>
        <v>0</v>
      </c>
      <c r="E64" s="56">
        <f t="shared" si="19"/>
        <v>9.0242304839772178E-2</v>
      </c>
      <c r="F64" s="71">
        <f t="shared" si="19"/>
        <v>8.0944992970946428E-2</v>
      </c>
      <c r="G64" s="56">
        <f t="shared" si="19"/>
        <v>1.008821117663887E-2</v>
      </c>
      <c r="H64" s="56">
        <f t="shared" si="19"/>
        <v>1.1371516181707895E-2</v>
      </c>
      <c r="I64" s="56">
        <f t="shared" si="19"/>
        <v>3.6883176903188657</v>
      </c>
      <c r="J64" s="56">
        <f t="shared" si="19"/>
        <v>0.13054445674879547</v>
      </c>
      <c r="K64" s="56">
        <f t="shared" si="19"/>
        <v>0</v>
      </c>
      <c r="L64" s="56">
        <f t="shared" si="19"/>
        <v>0</v>
      </c>
      <c r="M64" s="57">
        <f t="shared" si="19"/>
        <v>4.0115091722367264</v>
      </c>
      <c r="N64" s="57">
        <f t="shared" si="19"/>
        <v>295914.38450893149</v>
      </c>
      <c r="O64" s="57">
        <f>N64/B65</f>
        <v>884.49998690813129</v>
      </c>
      <c r="P64" s="57">
        <f>N64/C65</f>
        <v>13450.653841315068</v>
      </c>
      <c r="R64" s="149"/>
      <c r="S64" s="150"/>
      <c r="T64" s="150"/>
      <c r="U64" s="162"/>
      <c r="V64" s="162"/>
      <c r="W64" s="161"/>
      <c r="X64" s="161"/>
      <c r="Y64" s="161"/>
      <c r="Z64" s="162"/>
      <c r="AA64" s="162"/>
      <c r="AB64" s="162"/>
      <c r="AC64" s="162"/>
      <c r="AD64" s="163"/>
      <c r="AE64" s="163"/>
      <c r="AF64" s="163"/>
      <c r="AG64" s="163"/>
      <c r="AI64" s="69"/>
    </row>
    <row r="65" spans="1:35" ht="15" x14ac:dyDescent="0.25">
      <c r="A65" s="13" t="s">
        <v>137</v>
      </c>
      <c r="B65" s="25">
        <f>AVERAGE(B52:B63)</f>
        <v>334.55555555555554</v>
      </c>
      <c r="C65" s="25">
        <f>AVERAGE(C52:C63)</f>
        <v>22</v>
      </c>
      <c r="R65" s="149"/>
      <c r="S65" s="159"/>
      <c r="T65" s="159"/>
      <c r="U65" s="159"/>
      <c r="V65" s="159"/>
      <c r="W65" s="159"/>
      <c r="AI65" s="69"/>
    </row>
    <row r="66" spans="1:35" ht="15" x14ac:dyDescent="0.25">
      <c r="R66" s="159"/>
      <c r="S66" s="159"/>
      <c r="T66" s="159"/>
      <c r="U66" s="159"/>
      <c r="V66" s="159"/>
      <c r="W66" s="159"/>
      <c r="AI66" s="69"/>
    </row>
    <row r="67" spans="1:35" ht="15" x14ac:dyDescent="0.25">
      <c r="P67" s="1"/>
      <c r="Q67" s="1"/>
      <c r="S67" s="8"/>
      <c r="AI67" s="69"/>
    </row>
    <row r="68" spans="1:35" x14ac:dyDescent="0.35">
      <c r="A68" s="8" t="s">
        <v>176</v>
      </c>
      <c r="B68" s="8"/>
      <c r="R68" s="139"/>
      <c r="S68" s="273"/>
      <c r="T68" s="273"/>
      <c r="U68" s="139"/>
      <c r="V68" s="139"/>
      <c r="W68" s="139"/>
      <c r="X68" s="139"/>
      <c r="AI68" s="69"/>
    </row>
    <row r="69" spans="1:35" x14ac:dyDescent="0.35">
      <c r="A69" s="226" t="s">
        <v>2</v>
      </c>
      <c r="B69" s="274" t="s">
        <v>3</v>
      </c>
      <c r="C69" s="274" t="s">
        <v>190</v>
      </c>
      <c r="D69" s="226" t="s">
        <v>177</v>
      </c>
      <c r="E69" s="226" t="s">
        <v>153</v>
      </c>
      <c r="F69" s="226" t="s">
        <v>193</v>
      </c>
      <c r="G69" s="226" t="s">
        <v>174</v>
      </c>
      <c r="R69" s="140"/>
      <c r="S69" s="273"/>
      <c r="T69" s="273"/>
      <c r="U69" s="235"/>
      <c r="V69" s="235"/>
      <c r="W69" s="235"/>
      <c r="X69" s="235"/>
      <c r="AI69" s="69"/>
    </row>
    <row r="70" spans="1:35" ht="30" customHeight="1" x14ac:dyDescent="0.35">
      <c r="A70" s="226"/>
      <c r="B70" s="274"/>
      <c r="C70" s="274"/>
      <c r="D70" s="226"/>
      <c r="E70" s="226"/>
      <c r="F70" s="226"/>
      <c r="G70" s="226"/>
      <c r="R70" s="140"/>
      <c r="S70" s="142"/>
      <c r="T70" s="142"/>
      <c r="U70" s="235"/>
      <c r="V70" s="235"/>
      <c r="W70" s="235"/>
      <c r="X70" s="235"/>
      <c r="AI70" s="69"/>
    </row>
    <row r="71" spans="1:35" x14ac:dyDescent="0.35">
      <c r="A71" s="226"/>
      <c r="B71" s="106" t="s">
        <v>4</v>
      </c>
      <c r="C71" s="106" t="s">
        <v>194</v>
      </c>
      <c r="D71" s="226"/>
      <c r="E71" s="105" t="s">
        <v>97</v>
      </c>
      <c r="F71" s="105" t="s">
        <v>175</v>
      </c>
      <c r="G71" s="105" t="s">
        <v>175</v>
      </c>
      <c r="R71" s="140"/>
      <c r="S71" s="143"/>
      <c r="T71" s="143"/>
      <c r="U71" s="235"/>
      <c r="V71" s="140"/>
      <c r="W71" s="140"/>
      <c r="X71" s="140"/>
      <c r="AI71" s="69"/>
    </row>
    <row r="72" spans="1:35" ht="15" x14ac:dyDescent="0.25">
      <c r="A72" s="133" t="s">
        <v>19</v>
      </c>
      <c r="B72" s="132">
        <v>336</v>
      </c>
      <c r="C72" s="99">
        <v>22</v>
      </c>
      <c r="D72" s="134">
        <f t="shared" ref="D72:D80" si="20">M52</f>
        <v>2.3973618771457744E-2</v>
      </c>
      <c r="E72" s="135">
        <f>N52</f>
        <v>1663.4883673609263</v>
      </c>
      <c r="F72" s="135">
        <f>O52</f>
        <v>4.9508582361932332</v>
      </c>
      <c r="G72" s="135">
        <f t="shared" ref="G72:G80" si="21">P52</f>
        <v>75.613107607314831</v>
      </c>
      <c r="R72" s="144"/>
      <c r="S72" s="143"/>
      <c r="T72" s="143"/>
      <c r="U72" s="145"/>
      <c r="V72" s="146"/>
      <c r="W72" s="146"/>
      <c r="X72" s="146"/>
      <c r="AI72" s="69"/>
    </row>
    <row r="73" spans="1:35" ht="15" x14ac:dyDescent="0.25">
      <c r="A73" s="133" t="s">
        <v>20</v>
      </c>
      <c r="B73" s="132">
        <v>329</v>
      </c>
      <c r="C73" s="99">
        <v>22</v>
      </c>
      <c r="D73" s="134">
        <f t="shared" si="20"/>
        <v>2.157625689431197E-2</v>
      </c>
      <c r="E73" s="135">
        <f t="shared" ref="E73:E83" si="22">N53</f>
        <v>1497.1395306248337</v>
      </c>
      <c r="F73" s="135">
        <f t="shared" ref="F73:F80" si="23">O53</f>
        <v>4.5505760809265459</v>
      </c>
      <c r="G73" s="135">
        <f t="shared" si="21"/>
        <v>68.051796846583343</v>
      </c>
      <c r="R73" s="144"/>
      <c r="S73" s="143"/>
      <c r="T73" s="143"/>
      <c r="U73" s="145"/>
      <c r="V73" s="146"/>
      <c r="W73" s="146"/>
      <c r="X73" s="146"/>
      <c r="AI73" s="69"/>
    </row>
    <row r="74" spans="1:35" ht="15" x14ac:dyDescent="0.25">
      <c r="A74" s="133" t="s">
        <v>10</v>
      </c>
      <c r="B74" s="132">
        <v>329</v>
      </c>
      <c r="C74" s="99">
        <v>22</v>
      </c>
      <c r="D74" s="134">
        <f t="shared" si="20"/>
        <v>1.7980214078593307E-2</v>
      </c>
      <c r="E74" s="135">
        <f t="shared" si="22"/>
        <v>1247.6162755206947</v>
      </c>
      <c r="F74" s="135">
        <f t="shared" si="23"/>
        <v>3.7921467341054549</v>
      </c>
      <c r="G74" s="135">
        <f t="shared" si="21"/>
        <v>56.709830705486119</v>
      </c>
      <c r="R74" s="144"/>
      <c r="S74" s="143"/>
      <c r="T74" s="143"/>
      <c r="U74" s="145"/>
      <c r="V74" s="146"/>
      <c r="W74" s="146"/>
      <c r="X74" s="146"/>
      <c r="AI74" s="69"/>
    </row>
    <row r="75" spans="1:35" ht="15" x14ac:dyDescent="0.25">
      <c r="A75" s="133" t="s">
        <v>11</v>
      </c>
      <c r="B75" s="132">
        <v>259</v>
      </c>
      <c r="C75" s="99">
        <v>22</v>
      </c>
      <c r="D75" s="134">
        <f t="shared" si="20"/>
        <v>4.6430620673101164E-2</v>
      </c>
      <c r="E75" s="135">
        <f t="shared" si="22"/>
        <v>3248.5267211608643</v>
      </c>
      <c r="F75" s="135">
        <f t="shared" si="23"/>
        <v>12.54257421297631</v>
      </c>
      <c r="G75" s="135">
        <f t="shared" si="21"/>
        <v>147.66030550731202</v>
      </c>
      <c r="R75" s="144"/>
      <c r="S75" s="143"/>
      <c r="T75" s="143"/>
      <c r="U75" s="145"/>
      <c r="V75" s="146"/>
      <c r="W75" s="146"/>
      <c r="X75" s="146"/>
      <c r="AI75" s="69"/>
    </row>
    <row r="76" spans="1:35" ht="15" x14ac:dyDescent="0.25">
      <c r="A76" s="133" t="s">
        <v>12</v>
      </c>
      <c r="B76" s="132">
        <v>324</v>
      </c>
      <c r="C76" s="99">
        <v>22</v>
      </c>
      <c r="D76" s="134">
        <f t="shared" si="20"/>
        <v>1.7754051614774515</v>
      </c>
      <c r="E76" s="135">
        <f t="shared" si="22"/>
        <v>131300.1788086092</v>
      </c>
      <c r="F76" s="135">
        <f t="shared" si="23"/>
        <v>405.24746545867038</v>
      </c>
      <c r="G76" s="135">
        <f t="shared" si="21"/>
        <v>5968.1899458458729</v>
      </c>
      <c r="R76" s="144"/>
      <c r="S76" s="143"/>
      <c r="T76" s="143"/>
      <c r="U76" s="145"/>
      <c r="V76" s="146"/>
      <c r="W76" s="146"/>
      <c r="X76" s="146"/>
      <c r="AI76" s="69"/>
    </row>
    <row r="77" spans="1:35" ht="15" x14ac:dyDescent="0.25">
      <c r="A77" s="133" t="s">
        <v>13</v>
      </c>
      <c r="B77" s="132">
        <v>358</v>
      </c>
      <c r="C77" s="99">
        <v>22</v>
      </c>
      <c r="D77" s="134">
        <f t="shared" si="20"/>
        <v>1.283244368240489</v>
      </c>
      <c r="E77" s="135">
        <f t="shared" si="22"/>
        <v>94835.734910781888</v>
      </c>
      <c r="F77" s="135">
        <f t="shared" si="23"/>
        <v>264.90428746028459</v>
      </c>
      <c r="G77" s="135">
        <f t="shared" si="21"/>
        <v>4310.7152232173585</v>
      </c>
      <c r="R77" s="144"/>
      <c r="S77" s="143"/>
      <c r="T77" s="143"/>
      <c r="U77" s="145"/>
      <c r="V77" s="146"/>
      <c r="W77" s="146"/>
      <c r="X77" s="146"/>
      <c r="AI77" s="69"/>
    </row>
    <row r="78" spans="1:35" ht="15" x14ac:dyDescent="0.25">
      <c r="A78" s="133" t="s">
        <v>14</v>
      </c>
      <c r="B78" s="132">
        <v>359</v>
      </c>
      <c r="C78" s="99">
        <v>22</v>
      </c>
      <c r="D78" s="134">
        <f t="shared" si="20"/>
        <v>3.6750403963168365E-2</v>
      </c>
      <c r="E78" s="135">
        <f t="shared" si="22"/>
        <v>2667.4817099042893</v>
      </c>
      <c r="F78" s="135">
        <f t="shared" si="23"/>
        <v>7.4303111696498307</v>
      </c>
      <c r="G78" s="135">
        <f t="shared" si="21"/>
        <v>121.24916863201315</v>
      </c>
      <c r="R78" s="144"/>
      <c r="S78" s="143"/>
      <c r="T78" s="143"/>
      <c r="U78" s="145"/>
      <c r="V78" s="146"/>
      <c r="W78" s="146"/>
      <c r="X78" s="146"/>
      <c r="AI78" s="69"/>
    </row>
    <row r="79" spans="1:35" ht="15" x14ac:dyDescent="0.25">
      <c r="A79" s="133" t="s">
        <v>15</v>
      </c>
      <c r="B79" s="132">
        <v>358</v>
      </c>
      <c r="C79" s="99">
        <v>22</v>
      </c>
      <c r="D79" s="134">
        <f t="shared" si="20"/>
        <v>0.80614852813815319</v>
      </c>
      <c r="E79" s="135">
        <f t="shared" si="22"/>
        <v>59454.218184968777</v>
      </c>
      <c r="F79" s="135">
        <f t="shared" si="23"/>
        <v>166.07323515354406</v>
      </c>
      <c r="G79" s="135">
        <f t="shared" si="21"/>
        <v>2702.4644629531263</v>
      </c>
      <c r="R79" s="144"/>
      <c r="S79" s="143"/>
      <c r="T79" s="143"/>
      <c r="U79" s="145"/>
      <c r="V79" s="146"/>
      <c r="W79" s="146"/>
      <c r="X79" s="146"/>
      <c r="AI79" s="69"/>
    </row>
    <row r="80" spans="1:35" ht="15" x14ac:dyDescent="0.25">
      <c r="A80" s="12" t="s">
        <v>253</v>
      </c>
      <c r="B80" s="132">
        <v>359</v>
      </c>
      <c r="C80" s="99">
        <v>22</v>
      </c>
      <c r="D80" s="134">
        <f t="shared" si="20"/>
        <v>0</v>
      </c>
      <c r="E80" s="135">
        <f t="shared" si="22"/>
        <v>0</v>
      </c>
      <c r="F80" s="135">
        <f t="shared" si="23"/>
        <v>0</v>
      </c>
      <c r="G80" s="135">
        <f t="shared" si="21"/>
        <v>0</v>
      </c>
      <c r="R80" s="144"/>
      <c r="S80" s="143"/>
      <c r="T80" s="143"/>
      <c r="U80" s="145"/>
      <c r="V80" s="146"/>
      <c r="W80" s="146"/>
      <c r="X80" s="146"/>
      <c r="AI80" s="69"/>
    </row>
    <row r="81" spans="1:36" ht="15" x14ac:dyDescent="0.25">
      <c r="A81" s="133" t="s">
        <v>16</v>
      </c>
      <c r="B81" s="102"/>
      <c r="C81" s="99"/>
      <c r="D81" s="134"/>
      <c r="E81" s="135"/>
      <c r="F81" s="135"/>
      <c r="G81" s="135"/>
      <c r="R81" s="144"/>
      <c r="S81" s="143"/>
      <c r="T81" s="143"/>
      <c r="U81" s="145"/>
      <c r="V81" s="146"/>
      <c r="W81" s="146"/>
      <c r="X81" s="146"/>
      <c r="AI81" s="69"/>
    </row>
    <row r="82" spans="1:36" ht="15" x14ac:dyDescent="0.25">
      <c r="A82" s="133" t="s">
        <v>17</v>
      </c>
      <c r="B82" s="102"/>
      <c r="C82" s="99"/>
      <c r="D82" s="134"/>
      <c r="E82" s="135"/>
      <c r="F82" s="135"/>
      <c r="G82" s="135"/>
      <c r="R82" s="144"/>
      <c r="S82" s="143"/>
      <c r="T82" s="143"/>
      <c r="U82" s="145"/>
      <c r="V82" s="146"/>
      <c r="W82" s="146"/>
      <c r="X82" s="146"/>
      <c r="AI82" s="69"/>
    </row>
    <row r="83" spans="1:36" ht="15" x14ac:dyDescent="0.25">
      <c r="A83" s="133" t="s">
        <v>18</v>
      </c>
      <c r="B83" s="102"/>
      <c r="C83" s="99"/>
      <c r="D83" s="134"/>
      <c r="E83" s="135">
        <f t="shared" si="22"/>
        <v>0</v>
      </c>
      <c r="F83" s="135"/>
      <c r="G83" s="135"/>
      <c r="R83" s="144"/>
      <c r="S83" s="147"/>
      <c r="T83" s="148"/>
      <c r="U83" s="145"/>
      <c r="V83" s="146"/>
      <c r="W83" s="146"/>
      <c r="X83" s="146"/>
      <c r="AI83" s="69"/>
    </row>
    <row r="84" spans="1:36" ht="15" x14ac:dyDescent="0.25">
      <c r="A84" s="13" t="s">
        <v>21</v>
      </c>
      <c r="B84" s="61" t="s">
        <v>106</v>
      </c>
      <c r="C84" s="60">
        <f>SUM(C72:C83)</f>
        <v>198</v>
      </c>
      <c r="D84" s="173">
        <f>SUM(D72:D83)</f>
        <v>4.0115091722367264</v>
      </c>
      <c r="E84" s="72">
        <f>SUM(E72:E83)</f>
        <v>295914.38450893149</v>
      </c>
      <c r="F84" s="73"/>
      <c r="G84" s="61"/>
      <c r="R84" s="149"/>
      <c r="S84" s="148"/>
      <c r="T84" s="150"/>
      <c r="U84" s="151"/>
      <c r="V84" s="152"/>
      <c r="W84" s="147"/>
      <c r="X84" s="147"/>
      <c r="AI84" s="69"/>
    </row>
    <row r="85" spans="1:36" ht="15" x14ac:dyDescent="0.25">
      <c r="A85" s="13" t="s">
        <v>137</v>
      </c>
      <c r="B85" s="60">
        <f>AVERAGE(B72:B83)</f>
        <v>334.55555555555554</v>
      </c>
      <c r="C85" s="25">
        <f>AVERAGE(C72:C83)</f>
        <v>22</v>
      </c>
      <c r="R85" s="149"/>
      <c r="S85" s="139"/>
      <c r="T85" s="139"/>
      <c r="U85" s="139"/>
      <c r="V85" s="139"/>
      <c r="W85" s="139"/>
      <c r="X85" s="139"/>
      <c r="AI85" s="69"/>
    </row>
    <row r="86" spans="1:36" ht="15" x14ac:dyDescent="0.25">
      <c r="R86" s="139"/>
      <c r="S86" s="153"/>
      <c r="T86" s="139"/>
      <c r="U86" s="139"/>
      <c r="V86" s="139"/>
      <c r="W86" s="139"/>
      <c r="X86" s="139"/>
      <c r="AI86" s="69"/>
    </row>
    <row r="87" spans="1:36" x14ac:dyDescent="0.35">
      <c r="A87" s="68" t="s">
        <v>183</v>
      </c>
      <c r="B87" s="68"/>
      <c r="P87" s="15"/>
      <c r="Q87" s="15"/>
      <c r="R87" s="154"/>
      <c r="S87" s="140"/>
      <c r="T87" s="140"/>
      <c r="U87" s="139"/>
      <c r="V87" s="139"/>
      <c r="W87" s="139"/>
      <c r="X87" s="139"/>
      <c r="AG87" s="15"/>
      <c r="AH87" s="15"/>
      <c r="AI87" s="70"/>
      <c r="AJ87" s="15"/>
    </row>
    <row r="88" spans="1:36" x14ac:dyDescent="0.35">
      <c r="A88" s="79" t="s">
        <v>23</v>
      </c>
      <c r="B88" s="230" t="s">
        <v>24</v>
      </c>
      <c r="C88" s="266"/>
      <c r="D88" s="266"/>
      <c r="E88" s="267"/>
      <c r="F88" s="79" t="s">
        <v>25</v>
      </c>
      <c r="G88" s="79" t="s">
        <v>27</v>
      </c>
      <c r="R88" s="140"/>
      <c r="S88" s="155"/>
      <c r="T88" s="155"/>
      <c r="U88" s="140"/>
      <c r="V88" s="140"/>
      <c r="W88" s="140"/>
      <c r="X88" s="140"/>
      <c r="AI88" s="69"/>
    </row>
    <row r="89" spans="1:36" ht="30.75" customHeight="1" x14ac:dyDescent="0.35">
      <c r="A89" s="78">
        <v>1</v>
      </c>
      <c r="B89" s="253" t="s">
        <v>178</v>
      </c>
      <c r="C89" s="254"/>
      <c r="D89" s="254"/>
      <c r="E89" s="255"/>
      <c r="F89" s="43">
        <f>E84</f>
        <v>295914.38450893149</v>
      </c>
      <c r="G89" s="78" t="s">
        <v>161</v>
      </c>
      <c r="R89" s="156"/>
      <c r="S89" s="155"/>
      <c r="T89" s="155"/>
      <c r="U89" s="155"/>
      <c r="V89" s="155"/>
      <c r="W89" s="157"/>
      <c r="X89" s="156"/>
      <c r="AI89" s="69"/>
    </row>
    <row r="90" spans="1:36" ht="25.5" customHeight="1" x14ac:dyDescent="0.35">
      <c r="A90" s="78">
        <v>2</v>
      </c>
      <c r="B90" s="253" t="s">
        <v>162</v>
      </c>
      <c r="C90" s="254"/>
      <c r="D90" s="254"/>
      <c r="E90" s="255"/>
      <c r="F90" s="43">
        <f>E84/B85</f>
        <v>884.49998690813129</v>
      </c>
      <c r="G90" s="78" t="s">
        <v>181</v>
      </c>
      <c r="R90" s="156"/>
      <c r="S90" s="155"/>
      <c r="T90" s="155"/>
      <c r="U90" s="155"/>
      <c r="V90" s="155"/>
      <c r="W90" s="157"/>
      <c r="X90" s="156"/>
      <c r="AI90" s="69"/>
    </row>
    <row r="91" spans="1:36" ht="25.5" customHeight="1" x14ac:dyDescent="0.35">
      <c r="A91" s="174">
        <v>3</v>
      </c>
      <c r="B91" s="285" t="s">
        <v>196</v>
      </c>
      <c r="C91" s="285"/>
      <c r="D91" s="285"/>
      <c r="E91" s="285"/>
      <c r="F91" s="43">
        <f>E84/C85</f>
        <v>13450.653841315068</v>
      </c>
      <c r="G91" s="78" t="s">
        <v>197</v>
      </c>
      <c r="R91" s="156"/>
      <c r="S91" s="156"/>
      <c r="T91" s="155"/>
      <c r="U91" s="155"/>
      <c r="V91" s="155"/>
      <c r="W91" s="157"/>
      <c r="X91" s="156"/>
      <c r="AI91" s="69"/>
    </row>
    <row r="92" spans="1:36" x14ac:dyDescent="0.35">
      <c r="A92" s="62"/>
      <c r="B92" s="62"/>
      <c r="C92" s="63"/>
      <c r="D92" s="63"/>
      <c r="E92" s="63"/>
      <c r="F92" s="74"/>
      <c r="G92" s="62"/>
      <c r="R92" s="139"/>
      <c r="S92" s="155"/>
      <c r="T92" s="155"/>
      <c r="U92" s="155"/>
      <c r="V92" s="155"/>
      <c r="W92" s="158"/>
      <c r="X92" s="156"/>
      <c r="AI92" s="69"/>
    </row>
    <row r="93" spans="1:36" x14ac:dyDescent="0.35">
      <c r="A93" s="68" t="s">
        <v>198</v>
      </c>
      <c r="B93" s="68"/>
      <c r="C93" s="63"/>
      <c r="D93" s="63"/>
      <c r="E93" s="63"/>
      <c r="F93" s="74"/>
      <c r="G93" s="62"/>
      <c r="R93" s="153"/>
      <c r="S93" s="140"/>
      <c r="T93" s="140"/>
      <c r="U93" s="155"/>
      <c r="V93" s="158"/>
      <c r="W93" s="156"/>
      <c r="X93" s="139"/>
      <c r="AI93" s="69"/>
    </row>
    <row r="94" spans="1:36" x14ac:dyDescent="0.35">
      <c r="A94" s="79" t="s">
        <v>23</v>
      </c>
      <c r="B94" s="230" t="s">
        <v>24</v>
      </c>
      <c r="C94" s="266"/>
      <c r="D94" s="266"/>
      <c r="E94" s="267"/>
      <c r="F94" s="79" t="s">
        <v>25</v>
      </c>
      <c r="G94" s="79" t="s">
        <v>27</v>
      </c>
      <c r="R94" s="140"/>
      <c r="S94" s="155"/>
      <c r="T94" s="155"/>
      <c r="U94" s="140"/>
      <c r="V94" s="140"/>
      <c r="W94" s="140"/>
      <c r="X94" s="140"/>
      <c r="AI94" s="69"/>
    </row>
    <row r="95" spans="1:36" ht="24.75" customHeight="1" x14ac:dyDescent="0.35">
      <c r="A95" s="78">
        <v>1</v>
      </c>
      <c r="B95" s="253" t="s">
        <v>179</v>
      </c>
      <c r="C95" s="254"/>
      <c r="D95" s="254"/>
      <c r="E95" s="255"/>
      <c r="F95" s="43">
        <f>F89+F24</f>
        <v>391821.61834829149</v>
      </c>
      <c r="G95" s="78" t="s">
        <v>161</v>
      </c>
      <c r="R95" s="156"/>
      <c r="S95" s="155"/>
      <c r="T95" s="155"/>
      <c r="U95" s="155"/>
      <c r="V95" s="155"/>
      <c r="W95" s="157"/>
      <c r="X95" s="156"/>
      <c r="AI95" s="69"/>
    </row>
    <row r="96" spans="1:36" ht="29.25" customHeight="1" x14ac:dyDescent="0.35">
      <c r="A96" s="78">
        <v>2</v>
      </c>
      <c r="B96" s="253" t="s">
        <v>199</v>
      </c>
      <c r="C96" s="254"/>
      <c r="D96" s="254"/>
      <c r="E96" s="255"/>
      <c r="F96" s="43">
        <f>F95/B85</f>
        <v>1171.1705629806122</v>
      </c>
      <c r="G96" s="78" t="s">
        <v>200</v>
      </c>
      <c r="R96" s="62"/>
      <c r="S96" s="14"/>
      <c r="T96" s="14"/>
      <c r="U96" s="63"/>
      <c r="V96" s="63"/>
      <c r="W96" s="138"/>
      <c r="X96" s="62"/>
      <c r="AI96" s="69"/>
    </row>
    <row r="97" spans="35:35" x14ac:dyDescent="0.35">
      <c r="AI97" s="69"/>
    </row>
    <row r="98" spans="35:35" x14ac:dyDescent="0.35">
      <c r="AI98" s="69"/>
    </row>
    <row r="99" spans="35:35" x14ac:dyDescent="0.35">
      <c r="AI99" s="69"/>
    </row>
    <row r="100" spans="35:35" x14ac:dyDescent="0.35">
      <c r="AI100" s="69"/>
    </row>
    <row r="101" spans="35:35" x14ac:dyDescent="0.35">
      <c r="AI101" s="69"/>
    </row>
    <row r="102" spans="35:35" x14ac:dyDescent="0.35">
      <c r="AI102" s="69"/>
    </row>
    <row r="103" spans="35:35" x14ac:dyDescent="0.35">
      <c r="AI103" s="69"/>
    </row>
    <row r="104" spans="35:35" x14ac:dyDescent="0.35">
      <c r="AI104" s="69"/>
    </row>
    <row r="105" spans="35:35" x14ac:dyDescent="0.35">
      <c r="AI105" s="69"/>
    </row>
    <row r="106" spans="35:35" x14ac:dyDescent="0.35">
      <c r="AI106" s="69"/>
    </row>
    <row r="107" spans="35:35" x14ac:dyDescent="0.35">
      <c r="AI107" s="69"/>
    </row>
    <row r="108" spans="35:35" x14ac:dyDescent="0.35">
      <c r="AI108" s="69"/>
    </row>
    <row r="109" spans="35:35" x14ac:dyDescent="0.35">
      <c r="AI109" s="69"/>
    </row>
    <row r="110" spans="35:35" x14ac:dyDescent="0.35">
      <c r="AI110" s="69"/>
    </row>
    <row r="111" spans="35:35" x14ac:dyDescent="0.35">
      <c r="AI111" s="69"/>
    </row>
    <row r="112" spans="35:35" x14ac:dyDescent="0.35">
      <c r="AI112" s="69"/>
    </row>
    <row r="113" spans="35:35" x14ac:dyDescent="0.35">
      <c r="AI113" s="69"/>
    </row>
    <row r="114" spans="35:35" x14ac:dyDescent="0.35">
      <c r="AI114" s="69"/>
    </row>
    <row r="115" spans="35:35" x14ac:dyDescent="0.35">
      <c r="AI115" s="69"/>
    </row>
    <row r="116" spans="35:35" x14ac:dyDescent="0.35">
      <c r="AI116" s="69"/>
    </row>
    <row r="117" spans="35:35" x14ac:dyDescent="0.35">
      <c r="AI117" s="69"/>
    </row>
    <row r="118" spans="35:35" x14ac:dyDescent="0.35">
      <c r="AI118" s="69"/>
    </row>
    <row r="119" spans="35:35" x14ac:dyDescent="0.35">
      <c r="AI119" s="69"/>
    </row>
    <row r="120" spans="35:35" x14ac:dyDescent="0.35">
      <c r="AI120" s="69"/>
    </row>
    <row r="121" spans="35:35" x14ac:dyDescent="0.35">
      <c r="AI121" s="69"/>
    </row>
    <row r="122" spans="35:35" x14ac:dyDescent="0.35">
      <c r="AI122" s="69"/>
    </row>
    <row r="123" spans="35:35" x14ac:dyDescent="0.35">
      <c r="AI123" s="69"/>
    </row>
    <row r="124" spans="35:35" x14ac:dyDescent="0.35">
      <c r="AI124" s="69"/>
    </row>
    <row r="125" spans="35:35" x14ac:dyDescent="0.35">
      <c r="AI125" s="69"/>
    </row>
    <row r="126" spans="35:35" x14ac:dyDescent="0.35">
      <c r="AI126" s="69"/>
    </row>
    <row r="127" spans="35:35" x14ac:dyDescent="0.35">
      <c r="AI127" s="69"/>
    </row>
    <row r="128" spans="35:35" x14ac:dyDescent="0.35">
      <c r="AI128" s="69"/>
    </row>
    <row r="129" spans="35:35" x14ac:dyDescent="0.35">
      <c r="AI129" s="69"/>
    </row>
    <row r="130" spans="35:35" x14ac:dyDescent="0.35">
      <c r="AI130" s="69"/>
    </row>
    <row r="131" spans="35:35" x14ac:dyDescent="0.35">
      <c r="AI131" s="69"/>
    </row>
    <row r="132" spans="35:35" x14ac:dyDescent="0.35">
      <c r="AI132" s="69"/>
    </row>
    <row r="133" spans="35:35" x14ac:dyDescent="0.35">
      <c r="AI133" s="69"/>
    </row>
    <row r="134" spans="35:35" x14ac:dyDescent="0.35">
      <c r="AI134" s="69"/>
    </row>
    <row r="135" spans="35:35" x14ac:dyDescent="0.35">
      <c r="AI135" s="69"/>
    </row>
    <row r="136" spans="35:35" x14ac:dyDescent="0.35">
      <c r="AI136" s="69"/>
    </row>
    <row r="137" spans="35:35" x14ac:dyDescent="0.35">
      <c r="AI137" s="69"/>
    </row>
    <row r="138" spans="35:35" x14ac:dyDescent="0.35">
      <c r="AI138" s="69"/>
    </row>
    <row r="139" spans="35:35" x14ac:dyDescent="0.35">
      <c r="AI139" s="69"/>
    </row>
    <row r="140" spans="35:35" x14ac:dyDescent="0.35">
      <c r="AI140" s="69"/>
    </row>
    <row r="141" spans="35:35" x14ac:dyDescent="0.35">
      <c r="AI141" s="69"/>
    </row>
    <row r="142" spans="35:35" x14ac:dyDescent="0.35">
      <c r="AI142" s="69"/>
    </row>
    <row r="143" spans="35:35" x14ac:dyDescent="0.35">
      <c r="AI143" s="69"/>
    </row>
    <row r="144" spans="35:35" x14ac:dyDescent="0.35">
      <c r="AI144" s="69"/>
    </row>
    <row r="145" spans="35:35" x14ac:dyDescent="0.35">
      <c r="AI145" s="69"/>
    </row>
    <row r="146" spans="35:35" x14ac:dyDescent="0.35">
      <c r="AI146" s="69"/>
    </row>
    <row r="147" spans="35:35" x14ac:dyDescent="0.35">
      <c r="AI147" s="69"/>
    </row>
    <row r="148" spans="35:35" x14ac:dyDescent="0.35">
      <c r="AI148" s="69"/>
    </row>
    <row r="149" spans="35:35" x14ac:dyDescent="0.35">
      <c r="AI149" s="69"/>
    </row>
    <row r="150" spans="35:35" x14ac:dyDescent="0.35">
      <c r="AI150" s="69"/>
    </row>
    <row r="151" spans="35:35" x14ac:dyDescent="0.35">
      <c r="AI151" s="69"/>
    </row>
    <row r="152" spans="35:35" x14ac:dyDescent="0.35">
      <c r="AI152" s="69"/>
    </row>
    <row r="153" spans="35:35" x14ac:dyDescent="0.35">
      <c r="AI153" s="69"/>
    </row>
    <row r="154" spans="35:35" x14ac:dyDescent="0.35">
      <c r="AI154" s="69"/>
    </row>
    <row r="155" spans="35:35" x14ac:dyDescent="0.35">
      <c r="AI155" s="69"/>
    </row>
    <row r="156" spans="35:35" x14ac:dyDescent="0.35">
      <c r="AI156" s="69"/>
    </row>
    <row r="157" spans="35:35" x14ac:dyDescent="0.35">
      <c r="AI157" s="69"/>
    </row>
    <row r="158" spans="35:35" x14ac:dyDescent="0.35">
      <c r="AI158" s="69"/>
    </row>
    <row r="159" spans="35:35" x14ac:dyDescent="0.35">
      <c r="AI159" s="69"/>
    </row>
    <row r="160" spans="35:35" x14ac:dyDescent="0.35">
      <c r="AI160" s="69"/>
    </row>
    <row r="161" spans="35:35" x14ac:dyDescent="0.35">
      <c r="AI161" s="69"/>
    </row>
    <row r="162" spans="35:35" x14ac:dyDescent="0.35">
      <c r="AI162" s="69"/>
    </row>
    <row r="163" spans="35:35" x14ac:dyDescent="0.35">
      <c r="AI163" s="69"/>
    </row>
    <row r="164" spans="35:35" x14ac:dyDescent="0.35">
      <c r="AI164" s="69"/>
    </row>
    <row r="165" spans="35:35" x14ac:dyDescent="0.35">
      <c r="AI165" s="69"/>
    </row>
    <row r="166" spans="35:35" x14ac:dyDescent="0.35">
      <c r="AI166" s="69"/>
    </row>
    <row r="167" spans="35:35" x14ac:dyDescent="0.35">
      <c r="AI167" s="69"/>
    </row>
    <row r="168" spans="35:35" x14ac:dyDescent="0.35">
      <c r="AI168" s="69"/>
    </row>
    <row r="169" spans="35:35" x14ac:dyDescent="0.35">
      <c r="AI169" s="69"/>
    </row>
    <row r="170" spans="35:35" x14ac:dyDescent="0.35">
      <c r="AI170" s="69"/>
    </row>
    <row r="171" spans="35:35" x14ac:dyDescent="0.35">
      <c r="AI171" s="69"/>
    </row>
    <row r="172" spans="35:35" x14ac:dyDescent="0.35">
      <c r="AI172" s="69"/>
    </row>
    <row r="173" spans="35:35" x14ac:dyDescent="0.35">
      <c r="AI173" s="69"/>
    </row>
    <row r="174" spans="35:35" x14ac:dyDescent="0.35">
      <c r="AI174" s="69"/>
    </row>
    <row r="175" spans="35:35" x14ac:dyDescent="0.35">
      <c r="AI175" s="69"/>
    </row>
    <row r="176" spans="35:35" x14ac:dyDescent="0.35">
      <c r="AI176" s="69"/>
    </row>
    <row r="177" spans="35:35" x14ac:dyDescent="0.35">
      <c r="AI177" s="69"/>
    </row>
    <row r="178" spans="35:35" x14ac:dyDescent="0.35">
      <c r="AI178" s="69"/>
    </row>
    <row r="179" spans="35:35" x14ac:dyDescent="0.35">
      <c r="AI179" s="69"/>
    </row>
    <row r="180" spans="35:35" x14ac:dyDescent="0.35">
      <c r="AI180" s="69"/>
    </row>
    <row r="181" spans="35:35" x14ac:dyDescent="0.35">
      <c r="AI181" s="69"/>
    </row>
    <row r="182" spans="35:35" x14ac:dyDescent="0.35">
      <c r="AI182" s="69"/>
    </row>
    <row r="183" spans="35:35" x14ac:dyDescent="0.35">
      <c r="AI183" s="69"/>
    </row>
    <row r="184" spans="35:35" x14ac:dyDescent="0.35">
      <c r="AI184" s="69"/>
    </row>
    <row r="185" spans="35:35" x14ac:dyDescent="0.35">
      <c r="AI185" s="69"/>
    </row>
    <row r="186" spans="35:35" x14ac:dyDescent="0.35">
      <c r="AI186" s="69"/>
    </row>
    <row r="187" spans="35:35" x14ac:dyDescent="0.35">
      <c r="AI187" s="69"/>
    </row>
    <row r="188" spans="35:35" x14ac:dyDescent="0.35">
      <c r="AI188" s="69"/>
    </row>
    <row r="189" spans="35:35" x14ac:dyDescent="0.35">
      <c r="AI189" s="69"/>
    </row>
    <row r="190" spans="35:35" x14ac:dyDescent="0.35">
      <c r="AI190" s="69"/>
    </row>
    <row r="191" spans="35:35" x14ac:dyDescent="0.35">
      <c r="AI191" s="69"/>
    </row>
    <row r="192" spans="35:35" x14ac:dyDescent="0.35">
      <c r="AI192" s="69"/>
    </row>
    <row r="193" spans="35:35" x14ac:dyDescent="0.35">
      <c r="AI193" s="69"/>
    </row>
    <row r="194" spans="35:35" x14ac:dyDescent="0.35">
      <c r="AI194" s="69"/>
    </row>
    <row r="195" spans="35:35" x14ac:dyDescent="0.35">
      <c r="AI195" s="69"/>
    </row>
    <row r="196" spans="35:35" x14ac:dyDescent="0.35">
      <c r="AI196" s="69"/>
    </row>
    <row r="197" spans="35:35" x14ac:dyDescent="0.35">
      <c r="AI197" s="69"/>
    </row>
    <row r="198" spans="35:35" x14ac:dyDescent="0.35">
      <c r="AI198" s="69"/>
    </row>
    <row r="199" spans="35:35" x14ac:dyDescent="0.35">
      <c r="AI199" s="69"/>
    </row>
    <row r="200" spans="35:35" x14ac:dyDescent="0.35">
      <c r="AI200" s="69"/>
    </row>
    <row r="201" spans="35:35" x14ac:dyDescent="0.35">
      <c r="AI201" s="69"/>
    </row>
    <row r="202" spans="35:35" x14ac:dyDescent="0.35">
      <c r="AI202" s="69"/>
    </row>
    <row r="203" spans="35:35" x14ac:dyDescent="0.35">
      <c r="AI203" s="69"/>
    </row>
    <row r="204" spans="35:35" x14ac:dyDescent="0.35">
      <c r="AI204" s="69"/>
    </row>
    <row r="205" spans="35:35" x14ac:dyDescent="0.35">
      <c r="AI205" s="69"/>
    </row>
    <row r="206" spans="35:35" x14ac:dyDescent="0.35">
      <c r="AI206" s="69"/>
    </row>
    <row r="207" spans="35:35" x14ac:dyDescent="0.35">
      <c r="AI207" s="69"/>
    </row>
    <row r="208" spans="35:35" x14ac:dyDescent="0.35">
      <c r="AI208" s="69"/>
    </row>
    <row r="209" spans="35:35" x14ac:dyDescent="0.35">
      <c r="AI209" s="69"/>
    </row>
    <row r="210" spans="35:35" x14ac:dyDescent="0.35">
      <c r="AI210" s="69"/>
    </row>
    <row r="211" spans="35:35" x14ac:dyDescent="0.35">
      <c r="AI211" s="69"/>
    </row>
    <row r="212" spans="35:35" x14ac:dyDescent="0.35">
      <c r="AI212" s="69"/>
    </row>
    <row r="213" spans="35:35" x14ac:dyDescent="0.35">
      <c r="AI213" s="69"/>
    </row>
    <row r="214" spans="35:35" x14ac:dyDescent="0.35">
      <c r="AI214" s="69"/>
    </row>
    <row r="215" spans="35:35" x14ac:dyDescent="0.35">
      <c r="AI215" s="69"/>
    </row>
    <row r="216" spans="35:35" x14ac:dyDescent="0.35">
      <c r="AI216" s="69"/>
    </row>
    <row r="217" spans="35:35" x14ac:dyDescent="0.35">
      <c r="AI217" s="69"/>
    </row>
    <row r="218" spans="35:35" x14ac:dyDescent="0.35">
      <c r="AI218" s="69"/>
    </row>
    <row r="219" spans="35:35" x14ac:dyDescent="0.35">
      <c r="AI219" s="69"/>
    </row>
    <row r="220" spans="35:35" x14ac:dyDescent="0.35">
      <c r="AI220" s="69"/>
    </row>
    <row r="221" spans="35:35" x14ac:dyDescent="0.35">
      <c r="AI221" s="69"/>
    </row>
    <row r="222" spans="35:35" x14ac:dyDescent="0.35">
      <c r="AI222" s="69"/>
    </row>
    <row r="223" spans="35:35" x14ac:dyDescent="0.35">
      <c r="AI223" s="69"/>
    </row>
    <row r="224" spans="35:35" x14ac:dyDescent="0.35">
      <c r="AI224" s="69"/>
    </row>
    <row r="225" spans="35:35" x14ac:dyDescent="0.35">
      <c r="AI225" s="69"/>
    </row>
    <row r="226" spans="35:35" x14ac:dyDescent="0.35">
      <c r="AI226" s="69"/>
    </row>
    <row r="227" spans="35:35" x14ac:dyDescent="0.35">
      <c r="AI227" s="69"/>
    </row>
    <row r="228" spans="35:35" x14ac:dyDescent="0.35">
      <c r="AI228" s="69"/>
    </row>
    <row r="229" spans="35:35" x14ac:dyDescent="0.35">
      <c r="AI229" s="69"/>
    </row>
    <row r="230" spans="35:35" x14ac:dyDescent="0.35">
      <c r="AI230" s="69"/>
    </row>
    <row r="231" spans="35:35" x14ac:dyDescent="0.35">
      <c r="AI231" s="69"/>
    </row>
    <row r="232" spans="35:35" x14ac:dyDescent="0.35">
      <c r="AI232" s="69"/>
    </row>
    <row r="233" spans="35:35" x14ac:dyDescent="0.35">
      <c r="AI233" s="69"/>
    </row>
    <row r="234" spans="35:35" x14ac:dyDescent="0.35">
      <c r="AI234" s="69"/>
    </row>
    <row r="235" spans="35:35" x14ac:dyDescent="0.35">
      <c r="AI235" s="69"/>
    </row>
    <row r="236" spans="35:35" x14ac:dyDescent="0.35">
      <c r="AI236" s="69"/>
    </row>
    <row r="237" spans="35:35" x14ac:dyDescent="0.35">
      <c r="AI237" s="69"/>
    </row>
    <row r="238" spans="35:35" x14ac:dyDescent="0.35">
      <c r="AI238" s="69"/>
    </row>
    <row r="239" spans="35:35" x14ac:dyDescent="0.35">
      <c r="AI239" s="69"/>
    </row>
    <row r="240" spans="35:35" x14ac:dyDescent="0.35">
      <c r="AI240" s="69"/>
    </row>
    <row r="241" spans="35:35" x14ac:dyDescent="0.35">
      <c r="AI241" s="69"/>
    </row>
    <row r="242" spans="35:35" x14ac:dyDescent="0.35">
      <c r="AI242" s="69"/>
    </row>
    <row r="243" spans="35:35" x14ac:dyDescent="0.35">
      <c r="AI243" s="69"/>
    </row>
    <row r="244" spans="35:35" x14ac:dyDescent="0.35">
      <c r="AI244" s="69"/>
    </row>
    <row r="245" spans="35:35" x14ac:dyDescent="0.35">
      <c r="AI245" s="69"/>
    </row>
    <row r="246" spans="35:35" x14ac:dyDescent="0.35">
      <c r="AI246" s="69"/>
    </row>
    <row r="247" spans="35:35" x14ac:dyDescent="0.35">
      <c r="AI247" s="69"/>
    </row>
    <row r="248" spans="35:35" x14ac:dyDescent="0.35">
      <c r="AI248" s="69"/>
    </row>
    <row r="249" spans="35:35" x14ac:dyDescent="0.35">
      <c r="AI249" s="69"/>
    </row>
    <row r="250" spans="35:35" x14ac:dyDescent="0.35">
      <c r="AI250" s="69"/>
    </row>
    <row r="251" spans="35:35" x14ac:dyDescent="0.35">
      <c r="AI251" s="69"/>
    </row>
    <row r="252" spans="35:35" x14ac:dyDescent="0.35">
      <c r="AI252" s="69"/>
    </row>
    <row r="253" spans="35:35" x14ac:dyDescent="0.35">
      <c r="AI253" s="69"/>
    </row>
    <row r="254" spans="35:35" x14ac:dyDescent="0.35">
      <c r="AI254" s="69"/>
    </row>
    <row r="255" spans="35:35" x14ac:dyDescent="0.35">
      <c r="AI255" s="69"/>
    </row>
    <row r="256" spans="35:35" x14ac:dyDescent="0.35">
      <c r="AI256" s="69"/>
    </row>
    <row r="257" spans="35:35" x14ac:dyDescent="0.35">
      <c r="AI257" s="69"/>
    </row>
    <row r="258" spans="35:35" x14ac:dyDescent="0.35">
      <c r="AI258" s="69"/>
    </row>
    <row r="259" spans="35:35" x14ac:dyDescent="0.35">
      <c r="AI259" s="69"/>
    </row>
    <row r="260" spans="35:35" x14ac:dyDescent="0.35">
      <c r="AI260" s="69"/>
    </row>
    <row r="261" spans="35:35" x14ac:dyDescent="0.35">
      <c r="AI261" s="69"/>
    </row>
    <row r="262" spans="35:35" x14ac:dyDescent="0.35">
      <c r="AI262" s="69"/>
    </row>
    <row r="263" spans="35:35" x14ac:dyDescent="0.35">
      <c r="AI263" s="69"/>
    </row>
    <row r="264" spans="35:35" x14ac:dyDescent="0.35">
      <c r="AI264" s="69"/>
    </row>
    <row r="265" spans="35:35" x14ac:dyDescent="0.35">
      <c r="AI265" s="69"/>
    </row>
    <row r="266" spans="35:35" x14ac:dyDescent="0.35">
      <c r="AI266" s="69"/>
    </row>
    <row r="267" spans="35:35" x14ac:dyDescent="0.35">
      <c r="AI267" s="69"/>
    </row>
    <row r="268" spans="35:35" x14ac:dyDescent="0.35">
      <c r="AI268" s="69"/>
    </row>
    <row r="269" spans="35:35" x14ac:dyDescent="0.35">
      <c r="AI269" s="69"/>
    </row>
    <row r="270" spans="35:35" x14ac:dyDescent="0.35">
      <c r="AI270" s="69"/>
    </row>
    <row r="271" spans="35:35" x14ac:dyDescent="0.35">
      <c r="AI271" s="69"/>
    </row>
    <row r="272" spans="35:35" x14ac:dyDescent="0.35">
      <c r="AI272" s="69"/>
    </row>
    <row r="273" spans="35:35" x14ac:dyDescent="0.35">
      <c r="AI273" s="69"/>
    </row>
    <row r="274" spans="35:35" x14ac:dyDescent="0.35">
      <c r="AI274" s="69"/>
    </row>
    <row r="275" spans="35:35" x14ac:dyDescent="0.35">
      <c r="AI275" s="69"/>
    </row>
    <row r="276" spans="35:35" x14ac:dyDescent="0.35">
      <c r="AI276" s="69"/>
    </row>
    <row r="277" spans="35:35" x14ac:dyDescent="0.35">
      <c r="AI277" s="69"/>
    </row>
    <row r="278" spans="35:35" x14ac:dyDescent="0.35">
      <c r="AI278" s="69"/>
    </row>
    <row r="279" spans="35:35" x14ac:dyDescent="0.35">
      <c r="AI279" s="69"/>
    </row>
    <row r="280" spans="35:35" x14ac:dyDescent="0.35">
      <c r="AI280" s="69"/>
    </row>
    <row r="281" spans="35:35" x14ac:dyDescent="0.35">
      <c r="AI281" s="69"/>
    </row>
    <row r="282" spans="35:35" x14ac:dyDescent="0.35">
      <c r="AI282" s="69"/>
    </row>
    <row r="283" spans="35:35" x14ac:dyDescent="0.35">
      <c r="AI283" s="69"/>
    </row>
    <row r="284" spans="35:35" x14ac:dyDescent="0.35">
      <c r="AI284" s="69"/>
    </row>
    <row r="285" spans="35:35" x14ac:dyDescent="0.35">
      <c r="AI285" s="69"/>
    </row>
    <row r="286" spans="35:35" x14ac:dyDescent="0.35">
      <c r="AI286" s="69"/>
    </row>
    <row r="287" spans="35:35" x14ac:dyDescent="0.35">
      <c r="AI287" s="69"/>
    </row>
    <row r="288" spans="35:35" x14ac:dyDescent="0.35">
      <c r="AI288" s="69"/>
    </row>
    <row r="289" spans="35:35" x14ac:dyDescent="0.35">
      <c r="AI289" s="69"/>
    </row>
    <row r="290" spans="35:35" x14ac:dyDescent="0.35">
      <c r="AI290" s="69"/>
    </row>
    <row r="291" spans="35:35" x14ac:dyDescent="0.35">
      <c r="AI291" s="69"/>
    </row>
    <row r="292" spans="35:35" x14ac:dyDescent="0.35">
      <c r="AI292" s="69"/>
    </row>
    <row r="293" spans="35:35" x14ac:dyDescent="0.35">
      <c r="AI293" s="69"/>
    </row>
    <row r="294" spans="35:35" x14ac:dyDescent="0.35">
      <c r="AI294" s="69"/>
    </row>
    <row r="295" spans="35:35" x14ac:dyDescent="0.35">
      <c r="AI295" s="69"/>
    </row>
    <row r="296" spans="35:35" x14ac:dyDescent="0.35">
      <c r="AI296" s="69"/>
    </row>
    <row r="297" spans="35:35" x14ac:dyDescent="0.35">
      <c r="AI297" s="69"/>
    </row>
    <row r="298" spans="35:35" x14ac:dyDescent="0.35">
      <c r="AI298" s="69"/>
    </row>
    <row r="299" spans="35:35" x14ac:dyDescent="0.35">
      <c r="AI299" s="69"/>
    </row>
    <row r="300" spans="35:35" x14ac:dyDescent="0.35">
      <c r="AI300" s="69"/>
    </row>
    <row r="301" spans="35:35" x14ac:dyDescent="0.35">
      <c r="AI301" s="69"/>
    </row>
    <row r="302" spans="35:35" x14ac:dyDescent="0.35">
      <c r="AI302" s="69"/>
    </row>
    <row r="303" spans="35:35" x14ac:dyDescent="0.35">
      <c r="AI303" s="69"/>
    </row>
    <row r="304" spans="35:35" x14ac:dyDescent="0.35">
      <c r="AI304" s="69"/>
    </row>
    <row r="305" spans="35:35" x14ac:dyDescent="0.35">
      <c r="AI305" s="69"/>
    </row>
    <row r="306" spans="35:35" x14ac:dyDescent="0.35">
      <c r="AI306" s="69"/>
    </row>
    <row r="307" spans="35:35" x14ac:dyDescent="0.35">
      <c r="AI307" s="69"/>
    </row>
    <row r="308" spans="35:35" x14ac:dyDescent="0.35">
      <c r="AI308" s="69"/>
    </row>
    <row r="309" spans="35:35" x14ac:dyDescent="0.35">
      <c r="AI309" s="69"/>
    </row>
    <row r="310" spans="35:35" x14ac:dyDescent="0.35">
      <c r="AI310" s="69"/>
    </row>
    <row r="311" spans="35:35" x14ac:dyDescent="0.35">
      <c r="AI311" s="69"/>
    </row>
    <row r="312" spans="35:35" x14ac:dyDescent="0.35">
      <c r="AI312" s="69"/>
    </row>
    <row r="313" spans="35:35" x14ac:dyDescent="0.35">
      <c r="AI313" s="69"/>
    </row>
    <row r="314" spans="35:35" x14ac:dyDescent="0.35">
      <c r="AI314" s="69"/>
    </row>
    <row r="315" spans="35:35" x14ac:dyDescent="0.35">
      <c r="AI315" s="69"/>
    </row>
    <row r="316" spans="35:35" x14ac:dyDescent="0.35">
      <c r="AI316" s="69"/>
    </row>
    <row r="317" spans="35:35" x14ac:dyDescent="0.35">
      <c r="AI317" s="69"/>
    </row>
    <row r="318" spans="35:35" x14ac:dyDescent="0.35">
      <c r="AI318" s="69"/>
    </row>
    <row r="319" spans="35:35" x14ac:dyDescent="0.35">
      <c r="AI319" s="69"/>
    </row>
    <row r="320" spans="35:35" x14ac:dyDescent="0.35">
      <c r="AI320" s="69"/>
    </row>
    <row r="321" spans="35:35" x14ac:dyDescent="0.35">
      <c r="AI321" s="69"/>
    </row>
    <row r="322" spans="35:35" x14ac:dyDescent="0.35">
      <c r="AI322" s="69"/>
    </row>
    <row r="323" spans="35:35" x14ac:dyDescent="0.35">
      <c r="AI323" s="69"/>
    </row>
    <row r="324" spans="35:35" x14ac:dyDescent="0.35">
      <c r="AI324" s="69"/>
    </row>
    <row r="325" spans="35:35" x14ac:dyDescent="0.35">
      <c r="AI325" s="69"/>
    </row>
    <row r="326" spans="35:35" x14ac:dyDescent="0.35">
      <c r="AI326" s="69"/>
    </row>
    <row r="327" spans="35:35" x14ac:dyDescent="0.35">
      <c r="AI327" s="69"/>
    </row>
    <row r="328" spans="35:35" x14ac:dyDescent="0.35">
      <c r="AI328" s="69"/>
    </row>
    <row r="329" spans="35:35" x14ac:dyDescent="0.35">
      <c r="AI329" s="69"/>
    </row>
    <row r="330" spans="35:35" x14ac:dyDescent="0.35">
      <c r="AI330" s="69"/>
    </row>
    <row r="331" spans="35:35" x14ac:dyDescent="0.35">
      <c r="AI331" s="69"/>
    </row>
    <row r="332" spans="35:35" x14ac:dyDescent="0.35">
      <c r="AI332" s="69"/>
    </row>
    <row r="333" spans="35:35" x14ac:dyDescent="0.35">
      <c r="AI333" s="69"/>
    </row>
    <row r="334" spans="35:35" x14ac:dyDescent="0.35">
      <c r="AI334" s="69"/>
    </row>
    <row r="335" spans="35:35" x14ac:dyDescent="0.35">
      <c r="AI335" s="69"/>
    </row>
    <row r="336" spans="35:35" x14ac:dyDescent="0.35">
      <c r="AI336" s="69"/>
    </row>
    <row r="337" spans="35:35" x14ac:dyDescent="0.35">
      <c r="AI337" s="69"/>
    </row>
    <row r="338" spans="35:35" x14ac:dyDescent="0.35">
      <c r="AI338" s="69"/>
    </row>
    <row r="339" spans="35:35" x14ac:dyDescent="0.35">
      <c r="AI339" s="69"/>
    </row>
    <row r="340" spans="35:35" x14ac:dyDescent="0.35">
      <c r="AI340" s="69"/>
    </row>
    <row r="341" spans="35:35" x14ac:dyDescent="0.35">
      <c r="AI341" s="69"/>
    </row>
    <row r="342" spans="35:35" x14ac:dyDescent="0.35">
      <c r="AI342" s="69"/>
    </row>
    <row r="343" spans="35:35" x14ac:dyDescent="0.35">
      <c r="AI343" s="69"/>
    </row>
    <row r="344" spans="35:35" x14ac:dyDescent="0.35">
      <c r="AI344" s="69"/>
    </row>
    <row r="345" spans="35:35" x14ac:dyDescent="0.35">
      <c r="AI345" s="69"/>
    </row>
    <row r="346" spans="35:35" x14ac:dyDescent="0.35">
      <c r="AI346" s="69"/>
    </row>
    <row r="347" spans="35:35" x14ac:dyDescent="0.35">
      <c r="AI347" s="69"/>
    </row>
    <row r="348" spans="35:35" x14ac:dyDescent="0.35">
      <c r="AI348" s="69"/>
    </row>
    <row r="349" spans="35:35" x14ac:dyDescent="0.35">
      <c r="AI349" s="69"/>
    </row>
    <row r="350" spans="35:35" x14ac:dyDescent="0.35">
      <c r="AI350" s="69"/>
    </row>
    <row r="351" spans="35:35" x14ac:dyDescent="0.35">
      <c r="AI351" s="69"/>
    </row>
    <row r="352" spans="35:35" x14ac:dyDescent="0.35">
      <c r="AI352" s="69"/>
    </row>
    <row r="353" spans="35:35" x14ac:dyDescent="0.35">
      <c r="AI353" s="69"/>
    </row>
    <row r="354" spans="35:35" x14ac:dyDescent="0.35">
      <c r="AI354" s="69"/>
    </row>
    <row r="355" spans="35:35" x14ac:dyDescent="0.35">
      <c r="AI355" s="69"/>
    </row>
    <row r="356" spans="35:35" x14ac:dyDescent="0.35">
      <c r="AI356" s="69"/>
    </row>
    <row r="357" spans="35:35" x14ac:dyDescent="0.35">
      <c r="AI357" s="69"/>
    </row>
    <row r="358" spans="35:35" x14ac:dyDescent="0.35">
      <c r="AI358" s="69"/>
    </row>
    <row r="359" spans="35:35" x14ac:dyDescent="0.35">
      <c r="AI359" s="69"/>
    </row>
    <row r="360" spans="35:35" x14ac:dyDescent="0.35">
      <c r="AI360" s="69"/>
    </row>
    <row r="361" spans="35:35" x14ac:dyDescent="0.35">
      <c r="AI361" s="69"/>
    </row>
    <row r="362" spans="35:35" x14ac:dyDescent="0.35">
      <c r="AI362" s="69"/>
    </row>
    <row r="363" spans="35:35" x14ac:dyDescent="0.35">
      <c r="AI363" s="69"/>
    </row>
    <row r="364" spans="35:35" x14ac:dyDescent="0.35">
      <c r="AI364" s="69"/>
    </row>
    <row r="365" spans="35:35" x14ac:dyDescent="0.35">
      <c r="AI365" s="69"/>
    </row>
    <row r="366" spans="35:35" x14ac:dyDescent="0.35">
      <c r="AI366" s="69"/>
    </row>
    <row r="367" spans="35:35" x14ac:dyDescent="0.35">
      <c r="AI367" s="69"/>
    </row>
    <row r="368" spans="35:35" x14ac:dyDescent="0.35">
      <c r="AI368" s="69"/>
    </row>
    <row r="369" spans="35:35" x14ac:dyDescent="0.35">
      <c r="AI369" s="69"/>
    </row>
    <row r="370" spans="35:35" x14ac:dyDescent="0.35">
      <c r="AI370" s="69"/>
    </row>
    <row r="371" spans="35:35" x14ac:dyDescent="0.35">
      <c r="AI371" s="69"/>
    </row>
    <row r="372" spans="35:35" x14ac:dyDescent="0.35">
      <c r="AI372" s="69"/>
    </row>
    <row r="373" spans="35:35" x14ac:dyDescent="0.35">
      <c r="AI373" s="69"/>
    </row>
    <row r="374" spans="35:35" x14ac:dyDescent="0.35">
      <c r="AI374" s="69"/>
    </row>
    <row r="375" spans="35:35" x14ac:dyDescent="0.35">
      <c r="AI375" s="69"/>
    </row>
    <row r="376" spans="35:35" x14ac:dyDescent="0.35">
      <c r="AI376" s="69"/>
    </row>
    <row r="377" spans="35:35" x14ac:dyDescent="0.35">
      <c r="AI377" s="69"/>
    </row>
    <row r="378" spans="35:35" x14ac:dyDescent="0.35">
      <c r="AI378" s="69"/>
    </row>
    <row r="379" spans="35:35" x14ac:dyDescent="0.35">
      <c r="AI379" s="69"/>
    </row>
    <row r="380" spans="35:35" x14ac:dyDescent="0.35">
      <c r="AI380" s="69"/>
    </row>
    <row r="381" spans="35:35" x14ac:dyDescent="0.35">
      <c r="AI381" s="69"/>
    </row>
    <row r="382" spans="35:35" x14ac:dyDescent="0.35">
      <c r="AI382" s="69"/>
    </row>
    <row r="383" spans="35:35" x14ac:dyDescent="0.35">
      <c r="AI383" s="69"/>
    </row>
    <row r="384" spans="35:35" x14ac:dyDescent="0.35">
      <c r="AI384" s="69"/>
    </row>
    <row r="385" spans="35:35" x14ac:dyDescent="0.35">
      <c r="AI385" s="69"/>
    </row>
    <row r="386" spans="35:35" x14ac:dyDescent="0.35">
      <c r="AI386" s="69"/>
    </row>
    <row r="387" spans="35:35" x14ac:dyDescent="0.35">
      <c r="AI387" s="69"/>
    </row>
    <row r="388" spans="35:35" x14ac:dyDescent="0.35">
      <c r="AI388" s="69"/>
    </row>
    <row r="389" spans="35:35" x14ac:dyDescent="0.35">
      <c r="AI389" s="69"/>
    </row>
    <row r="390" spans="35:35" x14ac:dyDescent="0.35">
      <c r="AI390" s="69"/>
    </row>
    <row r="391" spans="35:35" x14ac:dyDescent="0.35">
      <c r="AI391" s="69"/>
    </row>
    <row r="392" spans="35:35" x14ac:dyDescent="0.35">
      <c r="AI392" s="69"/>
    </row>
    <row r="393" spans="35:35" x14ac:dyDescent="0.35">
      <c r="AI393" s="69"/>
    </row>
    <row r="394" spans="35:35" x14ac:dyDescent="0.35">
      <c r="AI394" s="69"/>
    </row>
    <row r="395" spans="35:35" x14ac:dyDescent="0.35">
      <c r="AI395" s="69"/>
    </row>
    <row r="396" spans="35:35" x14ac:dyDescent="0.35">
      <c r="AI396" s="69"/>
    </row>
    <row r="397" spans="35:35" x14ac:dyDescent="0.35">
      <c r="AI397" s="69"/>
    </row>
    <row r="398" spans="35:35" x14ac:dyDescent="0.35">
      <c r="AI398" s="69"/>
    </row>
    <row r="399" spans="35:35" x14ac:dyDescent="0.35">
      <c r="AI399" s="69"/>
    </row>
    <row r="400" spans="35:35" x14ac:dyDescent="0.35">
      <c r="AI400" s="69"/>
    </row>
    <row r="401" spans="35:35" x14ac:dyDescent="0.35">
      <c r="AI401" s="69"/>
    </row>
    <row r="402" spans="35:35" x14ac:dyDescent="0.35">
      <c r="AI402" s="69"/>
    </row>
    <row r="403" spans="35:35" x14ac:dyDescent="0.35">
      <c r="AI403" s="69"/>
    </row>
    <row r="404" spans="35:35" x14ac:dyDescent="0.35">
      <c r="AI404" s="69"/>
    </row>
    <row r="405" spans="35:35" x14ac:dyDescent="0.35">
      <c r="AI405" s="69"/>
    </row>
    <row r="406" spans="35:35" x14ac:dyDescent="0.35">
      <c r="AI406" s="69"/>
    </row>
    <row r="407" spans="35:35" x14ac:dyDescent="0.35">
      <c r="AI407" s="69"/>
    </row>
    <row r="408" spans="35:35" x14ac:dyDescent="0.35">
      <c r="AI408" s="69"/>
    </row>
    <row r="409" spans="35:35" x14ac:dyDescent="0.35">
      <c r="AI409" s="69"/>
    </row>
    <row r="410" spans="35:35" x14ac:dyDescent="0.35">
      <c r="AI410" s="69"/>
    </row>
    <row r="411" spans="35:35" x14ac:dyDescent="0.35">
      <c r="AI411" s="69"/>
    </row>
    <row r="412" spans="35:35" x14ac:dyDescent="0.35">
      <c r="AI412" s="69"/>
    </row>
    <row r="413" spans="35:35" x14ac:dyDescent="0.35">
      <c r="AI413" s="69"/>
    </row>
    <row r="414" spans="35:35" x14ac:dyDescent="0.35">
      <c r="AI414" s="69"/>
    </row>
    <row r="415" spans="35:35" x14ac:dyDescent="0.35">
      <c r="AI415" s="69"/>
    </row>
    <row r="416" spans="35:35" x14ac:dyDescent="0.35">
      <c r="AI416" s="69"/>
    </row>
    <row r="417" spans="35:35" x14ac:dyDescent="0.35">
      <c r="AI417" s="69"/>
    </row>
    <row r="418" spans="35:35" x14ac:dyDescent="0.35">
      <c r="AI418" s="69"/>
    </row>
    <row r="419" spans="35:35" x14ac:dyDescent="0.35">
      <c r="AI419" s="69"/>
    </row>
    <row r="420" spans="35:35" x14ac:dyDescent="0.35">
      <c r="AI420" s="69"/>
    </row>
    <row r="421" spans="35:35" x14ac:dyDescent="0.35">
      <c r="AI421" s="69"/>
    </row>
    <row r="422" spans="35:35" x14ac:dyDescent="0.35">
      <c r="AI422" s="69"/>
    </row>
    <row r="423" spans="35:35" x14ac:dyDescent="0.35">
      <c r="AI423" s="69"/>
    </row>
    <row r="424" spans="35:35" x14ac:dyDescent="0.35">
      <c r="AI424" s="69"/>
    </row>
    <row r="425" spans="35:35" x14ac:dyDescent="0.35">
      <c r="AI425" s="69"/>
    </row>
    <row r="426" spans="35:35" x14ac:dyDescent="0.35">
      <c r="AI426" s="69"/>
    </row>
    <row r="427" spans="35:35" x14ac:dyDescent="0.35">
      <c r="AI427" s="69"/>
    </row>
    <row r="428" spans="35:35" x14ac:dyDescent="0.35">
      <c r="AI428" s="69"/>
    </row>
    <row r="429" spans="35:35" x14ac:dyDescent="0.35">
      <c r="AI429" s="69"/>
    </row>
    <row r="430" spans="35:35" x14ac:dyDescent="0.35">
      <c r="AI430" s="69"/>
    </row>
    <row r="431" spans="35:35" x14ac:dyDescent="0.35">
      <c r="AI431" s="69"/>
    </row>
    <row r="432" spans="35:35" x14ac:dyDescent="0.35">
      <c r="AI432" s="69"/>
    </row>
    <row r="433" spans="35:35" x14ac:dyDescent="0.35">
      <c r="AI433" s="69"/>
    </row>
    <row r="434" spans="35:35" x14ac:dyDescent="0.35">
      <c r="AI434" s="69"/>
    </row>
    <row r="435" spans="35:35" x14ac:dyDescent="0.35">
      <c r="AI435" s="69"/>
    </row>
    <row r="436" spans="35:35" x14ac:dyDescent="0.35">
      <c r="AI436" s="69"/>
    </row>
    <row r="437" spans="35:35" x14ac:dyDescent="0.35">
      <c r="AI437" s="69"/>
    </row>
    <row r="438" spans="35:35" x14ac:dyDescent="0.35">
      <c r="AI438" s="69"/>
    </row>
    <row r="439" spans="35:35" x14ac:dyDescent="0.35">
      <c r="AI439" s="69"/>
    </row>
    <row r="440" spans="35:35" x14ac:dyDescent="0.35">
      <c r="AI440" s="69"/>
    </row>
    <row r="441" spans="35:35" x14ac:dyDescent="0.35">
      <c r="AI441" s="69"/>
    </row>
    <row r="442" spans="35:35" x14ac:dyDescent="0.35">
      <c r="AI442" s="69"/>
    </row>
    <row r="443" spans="35:35" x14ac:dyDescent="0.35">
      <c r="AI443" s="69"/>
    </row>
    <row r="444" spans="35:35" x14ac:dyDescent="0.35">
      <c r="AI444" s="69"/>
    </row>
    <row r="445" spans="35:35" x14ac:dyDescent="0.35">
      <c r="AI445" s="69"/>
    </row>
    <row r="446" spans="35:35" x14ac:dyDescent="0.35">
      <c r="AI446" s="69"/>
    </row>
    <row r="447" spans="35:35" x14ac:dyDescent="0.35">
      <c r="AI447" s="69"/>
    </row>
    <row r="448" spans="35:35" x14ac:dyDescent="0.35">
      <c r="AI448" s="69"/>
    </row>
    <row r="449" spans="35:35" x14ac:dyDescent="0.35">
      <c r="AI449" s="69"/>
    </row>
    <row r="450" spans="35:35" x14ac:dyDescent="0.35">
      <c r="AI450" s="69"/>
    </row>
    <row r="451" spans="35:35" x14ac:dyDescent="0.35">
      <c r="AI451" s="69"/>
    </row>
    <row r="452" spans="35:35" x14ac:dyDescent="0.35">
      <c r="AI452" s="69"/>
    </row>
    <row r="453" spans="35:35" x14ac:dyDescent="0.35">
      <c r="AI453" s="69"/>
    </row>
    <row r="454" spans="35:35" x14ac:dyDescent="0.35">
      <c r="AI454" s="69"/>
    </row>
    <row r="455" spans="35:35" x14ac:dyDescent="0.35">
      <c r="AI455" s="69"/>
    </row>
    <row r="456" spans="35:35" x14ac:dyDescent="0.35">
      <c r="AI456" s="69"/>
    </row>
    <row r="457" spans="35:35" x14ac:dyDescent="0.35">
      <c r="AI457" s="69"/>
    </row>
    <row r="458" spans="35:35" x14ac:dyDescent="0.35">
      <c r="AI458" s="69"/>
    </row>
    <row r="459" spans="35:35" x14ac:dyDescent="0.35">
      <c r="AI459" s="69"/>
    </row>
    <row r="460" spans="35:35" x14ac:dyDescent="0.35">
      <c r="AI460" s="69"/>
    </row>
    <row r="461" spans="35:35" x14ac:dyDescent="0.35">
      <c r="AI461" s="69"/>
    </row>
    <row r="462" spans="35:35" x14ac:dyDescent="0.35">
      <c r="AI462" s="69"/>
    </row>
    <row r="463" spans="35:35" x14ac:dyDescent="0.35">
      <c r="AI463" s="69"/>
    </row>
    <row r="464" spans="35:35" x14ac:dyDescent="0.35">
      <c r="AI464" s="69"/>
    </row>
    <row r="465" spans="35:35" x14ac:dyDescent="0.35">
      <c r="AI465" s="69"/>
    </row>
    <row r="466" spans="35:35" x14ac:dyDescent="0.35">
      <c r="AI466" s="69"/>
    </row>
    <row r="467" spans="35:35" x14ac:dyDescent="0.35">
      <c r="AI467" s="69"/>
    </row>
    <row r="468" spans="35:35" x14ac:dyDescent="0.35">
      <c r="AI468" s="69"/>
    </row>
    <row r="469" spans="35:35" x14ac:dyDescent="0.35">
      <c r="AI469" s="69"/>
    </row>
    <row r="470" spans="35:35" x14ac:dyDescent="0.35">
      <c r="AI470" s="69"/>
    </row>
    <row r="471" spans="35:35" x14ac:dyDescent="0.35">
      <c r="AI471" s="69"/>
    </row>
    <row r="472" spans="35:35" x14ac:dyDescent="0.35">
      <c r="AI472" s="69"/>
    </row>
    <row r="473" spans="35:35" x14ac:dyDescent="0.35">
      <c r="AI473" s="69"/>
    </row>
    <row r="474" spans="35:35" x14ac:dyDescent="0.35">
      <c r="AI474" s="69"/>
    </row>
    <row r="475" spans="35:35" x14ac:dyDescent="0.35">
      <c r="AI475" s="69"/>
    </row>
    <row r="476" spans="35:35" x14ac:dyDescent="0.35">
      <c r="AI476" s="69"/>
    </row>
    <row r="477" spans="35:35" x14ac:dyDescent="0.35">
      <c r="AI477" s="69"/>
    </row>
    <row r="478" spans="35:35" x14ac:dyDescent="0.35">
      <c r="AI478" s="69"/>
    </row>
    <row r="479" spans="35:35" x14ac:dyDescent="0.35">
      <c r="AI479" s="69"/>
    </row>
    <row r="480" spans="35:35" x14ac:dyDescent="0.35">
      <c r="AI480" s="69"/>
    </row>
    <row r="481" spans="35:35" x14ac:dyDescent="0.35">
      <c r="AI481" s="69"/>
    </row>
    <row r="482" spans="35:35" x14ac:dyDescent="0.35">
      <c r="AI482" s="69"/>
    </row>
    <row r="483" spans="35:35" x14ac:dyDescent="0.35">
      <c r="AI483" s="69"/>
    </row>
    <row r="484" spans="35:35" x14ac:dyDescent="0.35">
      <c r="AI484" s="69"/>
    </row>
    <row r="485" spans="35:35" x14ac:dyDescent="0.35">
      <c r="AI485" s="69"/>
    </row>
    <row r="486" spans="35:35" x14ac:dyDescent="0.35">
      <c r="AI486" s="69"/>
    </row>
    <row r="487" spans="35:35" x14ac:dyDescent="0.35">
      <c r="AI487" s="69"/>
    </row>
    <row r="488" spans="35:35" x14ac:dyDescent="0.35">
      <c r="AI488" s="69"/>
    </row>
    <row r="489" spans="35:35" x14ac:dyDescent="0.35">
      <c r="AI489" s="69"/>
    </row>
    <row r="490" spans="35:35" x14ac:dyDescent="0.35">
      <c r="AI490" s="69"/>
    </row>
    <row r="491" spans="35:35" x14ac:dyDescent="0.35">
      <c r="AI491" s="69"/>
    </row>
    <row r="492" spans="35:35" x14ac:dyDescent="0.35">
      <c r="AI492" s="69"/>
    </row>
    <row r="493" spans="35:35" x14ac:dyDescent="0.35">
      <c r="AI493" s="69"/>
    </row>
    <row r="494" spans="35:35" x14ac:dyDescent="0.35">
      <c r="AI494" s="69"/>
    </row>
    <row r="495" spans="35:35" x14ac:dyDescent="0.35">
      <c r="AI495" s="69"/>
    </row>
    <row r="496" spans="35:35" x14ac:dyDescent="0.35">
      <c r="AI496" s="69"/>
    </row>
    <row r="497" spans="35:35" x14ac:dyDescent="0.35">
      <c r="AI497" s="69"/>
    </row>
    <row r="498" spans="35:35" x14ac:dyDescent="0.35">
      <c r="AI498" s="69"/>
    </row>
    <row r="499" spans="35:35" x14ac:dyDescent="0.35">
      <c r="AI499" s="69"/>
    </row>
    <row r="500" spans="35:35" x14ac:dyDescent="0.35">
      <c r="AI500" s="69"/>
    </row>
    <row r="501" spans="35:35" x14ac:dyDescent="0.35">
      <c r="AI501" s="69"/>
    </row>
    <row r="502" spans="35:35" x14ac:dyDescent="0.35">
      <c r="AI502" s="69"/>
    </row>
    <row r="503" spans="35:35" x14ac:dyDescent="0.35">
      <c r="AI503" s="69"/>
    </row>
    <row r="504" spans="35:35" x14ac:dyDescent="0.35">
      <c r="AI504" s="69"/>
    </row>
    <row r="505" spans="35:35" x14ac:dyDescent="0.35">
      <c r="AI505" s="69"/>
    </row>
    <row r="506" spans="35:35" x14ac:dyDescent="0.35">
      <c r="AI506" s="69"/>
    </row>
    <row r="507" spans="35:35" x14ac:dyDescent="0.35">
      <c r="AI507" s="69"/>
    </row>
    <row r="508" spans="35:35" x14ac:dyDescent="0.35">
      <c r="AI508" s="69"/>
    </row>
    <row r="509" spans="35:35" x14ac:dyDescent="0.35">
      <c r="AI509" s="69"/>
    </row>
    <row r="510" spans="35:35" x14ac:dyDescent="0.35">
      <c r="AI510" s="69"/>
    </row>
    <row r="511" spans="35:35" x14ac:dyDescent="0.35">
      <c r="AI511" s="69"/>
    </row>
    <row r="512" spans="35:35" x14ac:dyDescent="0.35">
      <c r="AI512" s="69"/>
    </row>
    <row r="513" spans="35:35" x14ac:dyDescent="0.35">
      <c r="AI513" s="69"/>
    </row>
    <row r="514" spans="35:35" x14ac:dyDescent="0.35">
      <c r="AI514" s="69"/>
    </row>
    <row r="515" spans="35:35" x14ac:dyDescent="0.35">
      <c r="AI515" s="69"/>
    </row>
    <row r="516" spans="35:35" x14ac:dyDescent="0.35">
      <c r="AI516" s="69"/>
    </row>
    <row r="517" spans="35:35" x14ac:dyDescent="0.35">
      <c r="AI517" s="69"/>
    </row>
    <row r="518" spans="35:35" x14ac:dyDescent="0.35">
      <c r="AI518" s="69"/>
    </row>
    <row r="519" spans="35:35" x14ac:dyDescent="0.35">
      <c r="AI519" s="69"/>
    </row>
    <row r="520" spans="35:35" x14ac:dyDescent="0.35">
      <c r="AI520" s="69"/>
    </row>
    <row r="521" spans="35:35" x14ac:dyDescent="0.35">
      <c r="AI521" s="69"/>
    </row>
    <row r="522" spans="35:35" x14ac:dyDescent="0.35">
      <c r="AI522" s="69"/>
    </row>
    <row r="523" spans="35:35" x14ac:dyDescent="0.35">
      <c r="AI523" s="69"/>
    </row>
    <row r="524" spans="35:35" x14ac:dyDescent="0.35">
      <c r="AI524" s="69"/>
    </row>
    <row r="525" spans="35:35" x14ac:dyDescent="0.35">
      <c r="AI525" s="69"/>
    </row>
    <row r="526" spans="35:35" x14ac:dyDescent="0.35">
      <c r="AI526" s="69"/>
    </row>
    <row r="527" spans="35:35" x14ac:dyDescent="0.35">
      <c r="AI527" s="69"/>
    </row>
    <row r="528" spans="35:35" x14ac:dyDescent="0.35">
      <c r="AI528" s="69"/>
    </row>
    <row r="529" spans="35:35" x14ac:dyDescent="0.35">
      <c r="AI529" s="69"/>
    </row>
    <row r="530" spans="35:35" x14ac:dyDescent="0.35">
      <c r="AI530" s="69"/>
    </row>
    <row r="531" spans="35:35" x14ac:dyDescent="0.35">
      <c r="AI531" s="69"/>
    </row>
    <row r="532" spans="35:35" x14ac:dyDescent="0.35">
      <c r="AI532" s="69"/>
    </row>
    <row r="533" spans="35:35" x14ac:dyDescent="0.35">
      <c r="AI533" s="69"/>
    </row>
    <row r="534" spans="35:35" x14ac:dyDescent="0.35">
      <c r="AI534" s="69"/>
    </row>
    <row r="535" spans="35:35" x14ac:dyDescent="0.35">
      <c r="AI535" s="69"/>
    </row>
    <row r="536" spans="35:35" x14ac:dyDescent="0.35">
      <c r="AI536" s="69"/>
    </row>
    <row r="537" spans="35:35" x14ac:dyDescent="0.35">
      <c r="AI537" s="69"/>
    </row>
    <row r="538" spans="35:35" x14ac:dyDescent="0.35">
      <c r="AI538" s="69"/>
    </row>
    <row r="539" spans="35:35" x14ac:dyDescent="0.35">
      <c r="AI539" s="69"/>
    </row>
    <row r="540" spans="35:35" x14ac:dyDescent="0.35">
      <c r="AI540" s="69"/>
    </row>
    <row r="541" spans="35:35" x14ac:dyDescent="0.35">
      <c r="AI541" s="69"/>
    </row>
    <row r="542" spans="35:35" x14ac:dyDescent="0.35">
      <c r="AI542" s="69"/>
    </row>
    <row r="543" spans="35:35" x14ac:dyDescent="0.35">
      <c r="AI543" s="69"/>
    </row>
    <row r="544" spans="35:35" x14ac:dyDescent="0.35">
      <c r="AI544" s="69"/>
    </row>
    <row r="545" spans="35:35" x14ac:dyDescent="0.35">
      <c r="AI545" s="69"/>
    </row>
    <row r="546" spans="35:35" x14ac:dyDescent="0.35">
      <c r="AI546" s="69"/>
    </row>
    <row r="547" spans="35:35" x14ac:dyDescent="0.35">
      <c r="AI547" s="69"/>
    </row>
    <row r="548" spans="35:35" x14ac:dyDescent="0.35">
      <c r="AI548" s="69"/>
    </row>
    <row r="549" spans="35:35" x14ac:dyDescent="0.35">
      <c r="AI549" s="69"/>
    </row>
    <row r="550" spans="35:35" x14ac:dyDescent="0.35">
      <c r="AI550" s="69"/>
    </row>
    <row r="551" spans="35:35" x14ac:dyDescent="0.35">
      <c r="AI551" s="69"/>
    </row>
    <row r="552" spans="35:35" x14ac:dyDescent="0.35">
      <c r="AI552" s="69"/>
    </row>
    <row r="553" spans="35:35" x14ac:dyDescent="0.35">
      <c r="AI553" s="69"/>
    </row>
    <row r="554" spans="35:35" x14ac:dyDescent="0.35">
      <c r="AI554" s="69"/>
    </row>
    <row r="555" spans="35:35" x14ac:dyDescent="0.35">
      <c r="AI555" s="69"/>
    </row>
    <row r="556" spans="35:35" x14ac:dyDescent="0.35">
      <c r="AI556" s="69"/>
    </row>
    <row r="557" spans="35:35" x14ac:dyDescent="0.35">
      <c r="AI557" s="69"/>
    </row>
    <row r="558" spans="35:35" x14ac:dyDescent="0.35">
      <c r="AI558" s="69"/>
    </row>
    <row r="559" spans="35:35" x14ac:dyDescent="0.35">
      <c r="AI559" s="69"/>
    </row>
    <row r="560" spans="35:35" x14ac:dyDescent="0.35">
      <c r="AI560" s="69"/>
    </row>
    <row r="561" spans="35:35" x14ac:dyDescent="0.35">
      <c r="AI561" s="69"/>
    </row>
    <row r="562" spans="35:35" x14ac:dyDescent="0.35">
      <c r="AI562" s="69"/>
    </row>
    <row r="563" spans="35:35" x14ac:dyDescent="0.35">
      <c r="AI563" s="69"/>
    </row>
    <row r="564" spans="35:35" x14ac:dyDescent="0.35">
      <c r="AI564" s="69"/>
    </row>
    <row r="565" spans="35:35" x14ac:dyDescent="0.35">
      <c r="AI565" s="69"/>
    </row>
    <row r="566" spans="35:35" x14ac:dyDescent="0.35">
      <c r="AI566" s="69"/>
    </row>
    <row r="567" spans="35:35" x14ac:dyDescent="0.35">
      <c r="AI567" s="69"/>
    </row>
    <row r="568" spans="35:35" x14ac:dyDescent="0.35">
      <c r="AI568" s="69"/>
    </row>
    <row r="569" spans="35:35" x14ac:dyDescent="0.35">
      <c r="AI569" s="69"/>
    </row>
    <row r="570" spans="35:35" x14ac:dyDescent="0.35">
      <c r="AI570" s="69"/>
    </row>
    <row r="571" spans="35:35" x14ac:dyDescent="0.35">
      <c r="AI571" s="69"/>
    </row>
    <row r="572" spans="35:35" x14ac:dyDescent="0.35">
      <c r="AI572" s="69"/>
    </row>
    <row r="573" spans="35:35" x14ac:dyDescent="0.35">
      <c r="AI573" s="69"/>
    </row>
    <row r="574" spans="35:35" x14ac:dyDescent="0.35">
      <c r="AI574" s="69"/>
    </row>
    <row r="575" spans="35:35" x14ac:dyDescent="0.35">
      <c r="AI575" s="69"/>
    </row>
    <row r="576" spans="35:35" x14ac:dyDescent="0.35">
      <c r="AI576" s="69"/>
    </row>
    <row r="577" spans="35:35" x14ac:dyDescent="0.35">
      <c r="AI577" s="69"/>
    </row>
    <row r="578" spans="35:35" x14ac:dyDescent="0.35">
      <c r="AI578" s="69"/>
    </row>
    <row r="579" spans="35:35" x14ac:dyDescent="0.35">
      <c r="AI579" s="69"/>
    </row>
    <row r="580" spans="35:35" x14ac:dyDescent="0.35">
      <c r="AI580" s="69"/>
    </row>
  </sheetData>
  <mergeCells count="91">
    <mergeCell ref="B96:E96"/>
    <mergeCell ref="B91:E91"/>
    <mergeCell ref="B94:E94"/>
    <mergeCell ref="B95:E95"/>
    <mergeCell ref="D4:G4"/>
    <mergeCell ref="B89:E89"/>
    <mergeCell ref="B90:E90"/>
    <mergeCell ref="G69:G70"/>
    <mergeCell ref="F49:F51"/>
    <mergeCell ref="G49:G51"/>
    <mergeCell ref="AP56:AP57"/>
    <mergeCell ref="AJ59:AJ60"/>
    <mergeCell ref="AK59:AK60"/>
    <mergeCell ref="AL59:AL60"/>
    <mergeCell ref="AN59:AN60"/>
    <mergeCell ref="AO59:AO60"/>
    <mergeCell ref="AP59:AP60"/>
    <mergeCell ref="AJ56:AJ57"/>
    <mergeCell ref="AK56:AK57"/>
    <mergeCell ref="AL56:AL57"/>
    <mergeCell ref="AN56:AN57"/>
    <mergeCell ref="AO56:AO57"/>
    <mergeCell ref="U69:U71"/>
    <mergeCell ref="V69:V70"/>
    <mergeCell ref="W69:W70"/>
    <mergeCell ref="X69:X70"/>
    <mergeCell ref="B88:E88"/>
    <mergeCell ref="F69:F70"/>
    <mergeCell ref="T68:T69"/>
    <mergeCell ref="S68:S69"/>
    <mergeCell ref="A69:A71"/>
    <mergeCell ref="B69:B70"/>
    <mergeCell ref="C69:C70"/>
    <mergeCell ref="D69:D71"/>
    <mergeCell ref="E69:E70"/>
    <mergeCell ref="R49:R51"/>
    <mergeCell ref="T48:T49"/>
    <mergeCell ref="W49:W51"/>
    <mergeCell ref="S28:S30"/>
    <mergeCell ref="AN51:AO51"/>
    <mergeCell ref="AF49:AF50"/>
    <mergeCell ref="AG49:AG50"/>
    <mergeCell ref="AJ51:AK51"/>
    <mergeCell ref="S48:S49"/>
    <mergeCell ref="AL43:AM43"/>
    <mergeCell ref="AE49:AE50"/>
    <mergeCell ref="AD49:AD51"/>
    <mergeCell ref="AB49:AB51"/>
    <mergeCell ref="AA49:AA51"/>
    <mergeCell ref="Z49:Z51"/>
    <mergeCell ref="Y49:Y51"/>
    <mergeCell ref="H49:H51"/>
    <mergeCell ref="I49:I51"/>
    <mergeCell ref="J49:J51"/>
    <mergeCell ref="O29:P30"/>
    <mergeCell ref="M49:M51"/>
    <mergeCell ref="N49:N50"/>
    <mergeCell ref="O49:O50"/>
    <mergeCell ref="P49:P50"/>
    <mergeCell ref="K49:K51"/>
    <mergeCell ref="L49:L51"/>
    <mergeCell ref="A49:A51"/>
    <mergeCell ref="B49:B50"/>
    <mergeCell ref="C49:C50"/>
    <mergeCell ref="D49:D51"/>
    <mergeCell ref="E49:E51"/>
    <mergeCell ref="X49:X51"/>
    <mergeCell ref="V49:V51"/>
    <mergeCell ref="U49:U51"/>
    <mergeCell ref="AC49:AC51"/>
    <mergeCell ref="AD29:AE30"/>
    <mergeCell ref="AF29:AG30"/>
    <mergeCell ref="AJ43:AK43"/>
    <mergeCell ref="AB29:AC30"/>
    <mergeCell ref="V29:W30"/>
    <mergeCell ref="Z29:AA30"/>
    <mergeCell ref="X29:Y30"/>
    <mergeCell ref="X5:X6"/>
    <mergeCell ref="Y5:Y6"/>
    <mergeCell ref="A22:G22"/>
    <mergeCell ref="B28:P28"/>
    <mergeCell ref="B29:B31"/>
    <mergeCell ref="C29:D30"/>
    <mergeCell ref="E29:F30"/>
    <mergeCell ref="G29:H30"/>
    <mergeCell ref="I29:J30"/>
    <mergeCell ref="K29:L30"/>
    <mergeCell ref="M29:N30"/>
    <mergeCell ref="C24:E24"/>
    <mergeCell ref="C25:E25"/>
    <mergeCell ref="C23:E23"/>
  </mergeCells>
  <pageMargins left="0.7" right="0.7" top="0.75" bottom="0.75" header="0.3" footer="0.3"/>
  <pageSetup paperSize="9" scale="31" orientation="portrait" r:id="rId1"/>
  <rowBreaks count="1" manualBreakCount="1">
    <brk id="101" max="16383" man="1"/>
  </rowBreaks>
  <colBreaks count="2" manualBreakCount="2">
    <brk id="17" max="1048575" man="1"/>
    <brk id="34"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Personal</vt:lpstr>
      <vt:lpstr>Agua</vt:lpstr>
      <vt:lpstr>Energía</vt:lpstr>
      <vt:lpstr>Papel</vt:lpstr>
      <vt:lpstr>Combustibles</vt:lpstr>
      <vt:lpstr>RRSS</vt:lpstr>
      <vt:lpstr>CO2eq </vt:lpstr>
      <vt:lpstr>'CO2eq '!Área_de_impresión</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Milagros Palacios Falcon</dc:creator>
  <cp:lastModifiedBy>Elvis J. Cerquin Cadenillas</cp:lastModifiedBy>
  <dcterms:created xsi:type="dcterms:W3CDTF">2017-01-27T20:15:01Z</dcterms:created>
  <dcterms:modified xsi:type="dcterms:W3CDTF">2019-10-22T12:36:20Z</dcterms:modified>
</cp:coreProperties>
</file>